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f\Comptabilite\Pc-compta-dom\COMPTA FCS\ANALYTIQUE BUDGETS\budget 2025\"/>
    </mc:Choice>
  </mc:AlternateContent>
  <xr:revisionPtr revIDLastSave="0" documentId="13_ncr:1_{775620EE-1E55-45F3-89E8-4BC3F946F094}" xr6:coauthVersionLast="36" xr6:coauthVersionMax="36" xr10:uidLastSave="{00000000-0000-0000-0000-000000000000}"/>
  <bookViews>
    <workbookView xWindow="0" yWindow="0" windowWidth="20430" windowHeight="7485" activeTab="8" xr2:uid="{F2596AD5-27B9-485E-8691-5098646AE883}"/>
  </bookViews>
  <sheets>
    <sheet name="FCS" sheetId="10" r:id="rId1"/>
    <sheet name="CLAE" sheetId="1" r:id="rId2"/>
    <sheet name="CULTURE" sheetId="2" r:id="rId3"/>
    <sheet name="REST" sheetId="3" r:id="rId4"/>
    <sheet name="REST CVTS" sheetId="11" r:id="rId5"/>
    <sheet name="SEAF" sheetId="4" r:id="rId6"/>
    <sheet name="SMOB" sheetId="5" r:id="rId7"/>
    <sheet name="MANIF" sheetId="6" r:id="rId8"/>
    <sheet name="SEGE" sheetId="7" r:id="rId9"/>
    <sheet name="AFJ" sheetId="8" r:id="rId10"/>
    <sheet name="AR" sheetId="9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7" l="1"/>
  <c r="E43" i="3"/>
  <c r="C43" i="3"/>
  <c r="I43" i="3"/>
  <c r="C37" i="3"/>
  <c r="C37" i="7"/>
  <c r="C30" i="7"/>
  <c r="C29" i="3"/>
  <c r="F29" i="1"/>
  <c r="D29" i="1"/>
  <c r="C29" i="1"/>
  <c r="C29" i="7"/>
  <c r="C36" i="7" l="1"/>
  <c r="M125" i="7" l="1"/>
  <c r="B12" i="7" l="1"/>
  <c r="C34" i="3"/>
  <c r="C34" i="7"/>
  <c r="C8" i="7" l="1"/>
  <c r="C8" i="8" l="1"/>
  <c r="T126" i="10" l="1"/>
  <c r="S126" i="10"/>
  <c r="R126" i="10"/>
  <c r="Q126" i="10"/>
  <c r="P126" i="10"/>
  <c r="M126" i="10"/>
  <c r="M5" i="10"/>
  <c r="N5" i="10"/>
  <c r="O5" i="10"/>
  <c r="P5" i="10"/>
  <c r="Q5" i="10"/>
  <c r="R5" i="10"/>
  <c r="S5" i="10"/>
  <c r="T5" i="10"/>
  <c r="M6" i="10"/>
  <c r="N6" i="10"/>
  <c r="O6" i="10"/>
  <c r="P6" i="10"/>
  <c r="Q6" i="10"/>
  <c r="R6" i="10"/>
  <c r="S6" i="10"/>
  <c r="T6" i="10"/>
  <c r="M7" i="10"/>
  <c r="N7" i="10"/>
  <c r="O7" i="10"/>
  <c r="P7" i="10"/>
  <c r="Q7" i="10"/>
  <c r="R7" i="10"/>
  <c r="S7" i="10"/>
  <c r="T7" i="10"/>
  <c r="M8" i="10"/>
  <c r="N8" i="10"/>
  <c r="O8" i="10"/>
  <c r="P8" i="10"/>
  <c r="Q8" i="10"/>
  <c r="R8" i="10"/>
  <c r="R125" i="10" s="1"/>
  <c r="S8" i="10"/>
  <c r="T8" i="10"/>
  <c r="M9" i="10"/>
  <c r="N9" i="10"/>
  <c r="O9" i="10"/>
  <c r="P9" i="10"/>
  <c r="Q9" i="10"/>
  <c r="R9" i="10"/>
  <c r="S9" i="10"/>
  <c r="S125" i="10" s="1"/>
  <c r="T9" i="10"/>
  <c r="T125" i="10" s="1"/>
  <c r="M10" i="10"/>
  <c r="N10" i="10"/>
  <c r="U10" i="10" s="1"/>
  <c r="O10" i="10"/>
  <c r="P10" i="10"/>
  <c r="Q10" i="10"/>
  <c r="R10" i="10"/>
  <c r="S10" i="10"/>
  <c r="T10" i="10"/>
  <c r="M11" i="10"/>
  <c r="N11" i="10"/>
  <c r="O11" i="10"/>
  <c r="P11" i="10"/>
  <c r="Q11" i="10"/>
  <c r="R11" i="10"/>
  <c r="S11" i="10"/>
  <c r="T11" i="10"/>
  <c r="M12" i="10"/>
  <c r="N12" i="10"/>
  <c r="O12" i="10"/>
  <c r="U12" i="10" s="1"/>
  <c r="P12" i="10"/>
  <c r="Q12" i="10"/>
  <c r="R12" i="10"/>
  <c r="S12" i="10"/>
  <c r="T12" i="10"/>
  <c r="M13" i="10"/>
  <c r="N13" i="10"/>
  <c r="O13" i="10"/>
  <c r="P13" i="10"/>
  <c r="Q13" i="10"/>
  <c r="U13" i="10" s="1"/>
  <c r="R13" i="10"/>
  <c r="S13" i="10"/>
  <c r="T13" i="10"/>
  <c r="M14" i="10"/>
  <c r="N14" i="10"/>
  <c r="O14" i="10"/>
  <c r="P14" i="10"/>
  <c r="Q14" i="10"/>
  <c r="R14" i="10"/>
  <c r="S14" i="10"/>
  <c r="T14" i="10"/>
  <c r="M15" i="10"/>
  <c r="N15" i="10"/>
  <c r="O15" i="10"/>
  <c r="P15" i="10"/>
  <c r="Q15" i="10"/>
  <c r="R15" i="10"/>
  <c r="S15" i="10"/>
  <c r="T15" i="10"/>
  <c r="M16" i="10"/>
  <c r="N16" i="10"/>
  <c r="O16" i="10"/>
  <c r="P16" i="10"/>
  <c r="Q16" i="10"/>
  <c r="R16" i="10"/>
  <c r="S16" i="10"/>
  <c r="T16" i="10"/>
  <c r="M17" i="10"/>
  <c r="N17" i="10"/>
  <c r="O17" i="10"/>
  <c r="P17" i="10"/>
  <c r="Q17" i="10"/>
  <c r="R17" i="10"/>
  <c r="S17" i="10"/>
  <c r="T17" i="10"/>
  <c r="M18" i="10"/>
  <c r="N18" i="10"/>
  <c r="O18" i="10"/>
  <c r="P18" i="10"/>
  <c r="Q18" i="10"/>
  <c r="R18" i="10"/>
  <c r="S18" i="10"/>
  <c r="T18" i="10"/>
  <c r="M19" i="10"/>
  <c r="N19" i="10"/>
  <c r="O19" i="10"/>
  <c r="P19" i="10"/>
  <c r="Q19" i="10"/>
  <c r="R19" i="10"/>
  <c r="S19" i="10"/>
  <c r="T19" i="10"/>
  <c r="M20" i="10"/>
  <c r="N20" i="10"/>
  <c r="U20" i="10" s="1"/>
  <c r="O20" i="10"/>
  <c r="P20" i="10"/>
  <c r="Q20" i="10"/>
  <c r="R20" i="10"/>
  <c r="S20" i="10"/>
  <c r="T20" i="10"/>
  <c r="M21" i="10"/>
  <c r="N21" i="10"/>
  <c r="O21" i="10"/>
  <c r="P21" i="10"/>
  <c r="Q21" i="10"/>
  <c r="R21" i="10"/>
  <c r="S21" i="10"/>
  <c r="T21" i="10"/>
  <c r="M22" i="10"/>
  <c r="N22" i="10"/>
  <c r="O22" i="10"/>
  <c r="U22" i="10" s="1"/>
  <c r="P22" i="10"/>
  <c r="Q22" i="10"/>
  <c r="R22" i="10"/>
  <c r="S22" i="10"/>
  <c r="T22" i="10"/>
  <c r="M23" i="10"/>
  <c r="N23" i="10"/>
  <c r="O23" i="10"/>
  <c r="P23" i="10"/>
  <c r="Q23" i="10"/>
  <c r="U23" i="10" s="1"/>
  <c r="R23" i="10"/>
  <c r="S23" i="10"/>
  <c r="T23" i="10"/>
  <c r="M24" i="10"/>
  <c r="N24" i="10"/>
  <c r="O24" i="10"/>
  <c r="P24" i="10"/>
  <c r="Q24" i="10"/>
  <c r="R24" i="10"/>
  <c r="S24" i="10"/>
  <c r="T24" i="10"/>
  <c r="M25" i="10"/>
  <c r="N25" i="10"/>
  <c r="U25" i="10" s="1"/>
  <c r="O25" i="10"/>
  <c r="P25" i="10"/>
  <c r="Q25" i="10"/>
  <c r="R25" i="10"/>
  <c r="S25" i="10"/>
  <c r="T25" i="10"/>
  <c r="M26" i="10"/>
  <c r="N26" i="10"/>
  <c r="O26" i="10"/>
  <c r="P26" i="10"/>
  <c r="Q26" i="10"/>
  <c r="R26" i="10"/>
  <c r="S26" i="10"/>
  <c r="T26" i="10"/>
  <c r="M27" i="10"/>
  <c r="N27" i="10"/>
  <c r="O27" i="10"/>
  <c r="P27" i="10"/>
  <c r="Q27" i="10"/>
  <c r="R27" i="10"/>
  <c r="S27" i="10"/>
  <c r="T27" i="10"/>
  <c r="M28" i="10"/>
  <c r="N28" i="10"/>
  <c r="O28" i="10"/>
  <c r="P28" i="10"/>
  <c r="Q28" i="10"/>
  <c r="R28" i="10"/>
  <c r="S28" i="10"/>
  <c r="T28" i="10"/>
  <c r="M29" i="10"/>
  <c r="N29" i="10"/>
  <c r="O29" i="10"/>
  <c r="P29" i="10"/>
  <c r="Q29" i="10"/>
  <c r="R29" i="10"/>
  <c r="S29" i="10"/>
  <c r="T29" i="10"/>
  <c r="M30" i="10"/>
  <c r="N30" i="10"/>
  <c r="U30" i="10" s="1"/>
  <c r="O30" i="10"/>
  <c r="P30" i="10"/>
  <c r="Q30" i="10"/>
  <c r="R30" i="10"/>
  <c r="S30" i="10"/>
  <c r="T30" i="10"/>
  <c r="M31" i="10"/>
  <c r="U31" i="10" s="1"/>
  <c r="N31" i="10"/>
  <c r="O31" i="10"/>
  <c r="P31" i="10"/>
  <c r="Q31" i="10"/>
  <c r="R31" i="10"/>
  <c r="S31" i="10"/>
  <c r="T31" i="10"/>
  <c r="M32" i="10"/>
  <c r="N32" i="10"/>
  <c r="O32" i="10"/>
  <c r="U32" i="10" s="1"/>
  <c r="P32" i="10"/>
  <c r="Q32" i="10"/>
  <c r="R32" i="10"/>
  <c r="S32" i="10"/>
  <c r="T32" i="10"/>
  <c r="M33" i="10"/>
  <c r="N33" i="10"/>
  <c r="O33" i="10"/>
  <c r="P33" i="10"/>
  <c r="Q33" i="10"/>
  <c r="U33" i="10" s="1"/>
  <c r="R33" i="10"/>
  <c r="S33" i="10"/>
  <c r="T33" i="10"/>
  <c r="M34" i="10"/>
  <c r="N34" i="10"/>
  <c r="O34" i="10"/>
  <c r="P34" i="10"/>
  <c r="Q34" i="10"/>
  <c r="R34" i="10"/>
  <c r="S34" i="10"/>
  <c r="U34" i="10" s="1"/>
  <c r="T34" i="10"/>
  <c r="M35" i="10"/>
  <c r="N35" i="10"/>
  <c r="U35" i="10" s="1"/>
  <c r="O35" i="10"/>
  <c r="P35" i="10"/>
  <c r="Q35" i="10"/>
  <c r="R35" i="10"/>
  <c r="S35" i="10"/>
  <c r="T35" i="10"/>
  <c r="M36" i="10"/>
  <c r="N36" i="10"/>
  <c r="O36" i="10"/>
  <c r="P36" i="10"/>
  <c r="Q36" i="10"/>
  <c r="R36" i="10"/>
  <c r="S36" i="10"/>
  <c r="T36" i="10"/>
  <c r="M37" i="10"/>
  <c r="N37" i="10"/>
  <c r="O37" i="10"/>
  <c r="P37" i="10"/>
  <c r="Q37" i="10"/>
  <c r="R37" i="10"/>
  <c r="S37" i="10"/>
  <c r="T37" i="10"/>
  <c r="M38" i="10"/>
  <c r="N38" i="10"/>
  <c r="O38" i="10"/>
  <c r="P38" i="10"/>
  <c r="Q38" i="10"/>
  <c r="R38" i="10"/>
  <c r="S38" i="10"/>
  <c r="T38" i="10"/>
  <c r="M39" i="10"/>
  <c r="N39" i="10"/>
  <c r="O39" i="10"/>
  <c r="P39" i="10"/>
  <c r="Q39" i="10"/>
  <c r="R39" i="10"/>
  <c r="S39" i="10"/>
  <c r="T39" i="10"/>
  <c r="M40" i="10"/>
  <c r="N40" i="10"/>
  <c r="U40" i="10" s="1"/>
  <c r="O40" i="10"/>
  <c r="P40" i="10"/>
  <c r="Q40" i="10"/>
  <c r="R40" i="10"/>
  <c r="S40" i="10"/>
  <c r="T40" i="10"/>
  <c r="M41" i="10"/>
  <c r="U41" i="10" s="1"/>
  <c r="N41" i="10"/>
  <c r="O41" i="10"/>
  <c r="P41" i="10"/>
  <c r="Q41" i="10"/>
  <c r="R41" i="10"/>
  <c r="S41" i="10"/>
  <c r="T41" i="10"/>
  <c r="M42" i="10"/>
  <c r="N42" i="10"/>
  <c r="O42" i="10"/>
  <c r="U42" i="10" s="1"/>
  <c r="P42" i="10"/>
  <c r="Q42" i="10"/>
  <c r="R42" i="10"/>
  <c r="S42" i="10"/>
  <c r="T42" i="10"/>
  <c r="M43" i="10"/>
  <c r="N43" i="10"/>
  <c r="O43" i="10"/>
  <c r="P43" i="10"/>
  <c r="Q43" i="10"/>
  <c r="U43" i="10" s="1"/>
  <c r="R43" i="10"/>
  <c r="S43" i="10"/>
  <c r="T43" i="10"/>
  <c r="M44" i="10"/>
  <c r="N44" i="10"/>
  <c r="O44" i="10"/>
  <c r="P44" i="10"/>
  <c r="Q44" i="10"/>
  <c r="R44" i="10"/>
  <c r="S44" i="10"/>
  <c r="U44" i="10" s="1"/>
  <c r="T44" i="10"/>
  <c r="M45" i="10"/>
  <c r="N45" i="10"/>
  <c r="O45" i="10"/>
  <c r="P45" i="10"/>
  <c r="Q45" i="10"/>
  <c r="R45" i="10"/>
  <c r="S45" i="10"/>
  <c r="T45" i="10"/>
  <c r="M46" i="10"/>
  <c r="U46" i="10" s="1"/>
  <c r="N46" i="10"/>
  <c r="O46" i="10"/>
  <c r="P46" i="10"/>
  <c r="Q46" i="10"/>
  <c r="R46" i="10"/>
  <c r="S46" i="10"/>
  <c r="T46" i="10"/>
  <c r="M47" i="10"/>
  <c r="N47" i="10"/>
  <c r="O47" i="10"/>
  <c r="P47" i="10"/>
  <c r="Q47" i="10"/>
  <c r="R47" i="10"/>
  <c r="S47" i="10"/>
  <c r="T47" i="10"/>
  <c r="M48" i="10"/>
  <c r="N48" i="10"/>
  <c r="O48" i="10"/>
  <c r="P48" i="10"/>
  <c r="Q48" i="10"/>
  <c r="R48" i="10"/>
  <c r="S48" i="10"/>
  <c r="T48" i="10"/>
  <c r="M49" i="10"/>
  <c r="N49" i="10"/>
  <c r="O49" i="10"/>
  <c r="P49" i="10"/>
  <c r="Q49" i="10"/>
  <c r="R49" i="10"/>
  <c r="S49" i="10"/>
  <c r="T49" i="10"/>
  <c r="M50" i="10"/>
  <c r="N50" i="10"/>
  <c r="U50" i="10" s="1"/>
  <c r="O50" i="10"/>
  <c r="P50" i="10"/>
  <c r="Q50" i="10"/>
  <c r="R50" i="10"/>
  <c r="S50" i="10"/>
  <c r="T50" i="10"/>
  <c r="M51" i="10"/>
  <c r="U51" i="10" s="1"/>
  <c r="N51" i="10"/>
  <c r="O51" i="10"/>
  <c r="P51" i="10"/>
  <c r="Q51" i="10"/>
  <c r="R51" i="10"/>
  <c r="S51" i="10"/>
  <c r="T51" i="10"/>
  <c r="M52" i="10"/>
  <c r="N52" i="10"/>
  <c r="O52" i="10"/>
  <c r="U52" i="10" s="1"/>
  <c r="P52" i="10"/>
  <c r="Q52" i="10"/>
  <c r="R52" i="10"/>
  <c r="S52" i="10"/>
  <c r="T52" i="10"/>
  <c r="M53" i="10"/>
  <c r="N53" i="10"/>
  <c r="O53" i="10"/>
  <c r="P53" i="10"/>
  <c r="Q53" i="10"/>
  <c r="U53" i="10" s="1"/>
  <c r="R53" i="10"/>
  <c r="S53" i="10"/>
  <c r="T53" i="10"/>
  <c r="M54" i="10"/>
  <c r="N54" i="10"/>
  <c r="O54" i="10"/>
  <c r="P54" i="10"/>
  <c r="Q54" i="10"/>
  <c r="R54" i="10"/>
  <c r="S54" i="10"/>
  <c r="U54" i="10" s="1"/>
  <c r="T54" i="10"/>
  <c r="M55" i="10"/>
  <c r="N55" i="10"/>
  <c r="O55" i="10"/>
  <c r="P55" i="10"/>
  <c r="Q55" i="10"/>
  <c r="R55" i="10"/>
  <c r="S55" i="10"/>
  <c r="T55" i="10"/>
  <c r="M56" i="10"/>
  <c r="U56" i="10" s="1"/>
  <c r="N56" i="10"/>
  <c r="O56" i="10"/>
  <c r="P56" i="10"/>
  <c r="Q56" i="10"/>
  <c r="R56" i="10"/>
  <c r="S56" i="10"/>
  <c r="T56" i="10"/>
  <c r="M57" i="10"/>
  <c r="N57" i="10"/>
  <c r="O57" i="10"/>
  <c r="P57" i="10"/>
  <c r="Q57" i="10"/>
  <c r="R57" i="10"/>
  <c r="S57" i="10"/>
  <c r="T57" i="10"/>
  <c r="M58" i="10"/>
  <c r="N58" i="10"/>
  <c r="O58" i="10"/>
  <c r="P58" i="10"/>
  <c r="Q58" i="10"/>
  <c r="R58" i="10"/>
  <c r="S58" i="10"/>
  <c r="T58" i="10"/>
  <c r="M59" i="10"/>
  <c r="N59" i="10"/>
  <c r="O59" i="10"/>
  <c r="P59" i="10"/>
  <c r="Q59" i="10"/>
  <c r="R59" i="10"/>
  <c r="S59" i="10"/>
  <c r="T59" i="10"/>
  <c r="M60" i="10"/>
  <c r="N60" i="10"/>
  <c r="U60" i="10" s="1"/>
  <c r="O60" i="10"/>
  <c r="P60" i="10"/>
  <c r="Q60" i="10"/>
  <c r="R60" i="10"/>
  <c r="S60" i="10"/>
  <c r="T60" i="10"/>
  <c r="M61" i="10"/>
  <c r="U61" i="10" s="1"/>
  <c r="N61" i="10"/>
  <c r="O61" i="10"/>
  <c r="P61" i="10"/>
  <c r="Q61" i="10"/>
  <c r="R61" i="10"/>
  <c r="S61" i="10"/>
  <c r="T61" i="10"/>
  <c r="M62" i="10"/>
  <c r="N62" i="10"/>
  <c r="O62" i="10"/>
  <c r="U62" i="10" s="1"/>
  <c r="P62" i="10"/>
  <c r="Q62" i="10"/>
  <c r="R62" i="10"/>
  <c r="S62" i="10"/>
  <c r="T62" i="10"/>
  <c r="M63" i="10"/>
  <c r="N63" i="10"/>
  <c r="O63" i="10"/>
  <c r="P63" i="10"/>
  <c r="Q63" i="10"/>
  <c r="U63" i="10" s="1"/>
  <c r="R63" i="10"/>
  <c r="S63" i="10"/>
  <c r="T63" i="10"/>
  <c r="M64" i="10"/>
  <c r="N64" i="10"/>
  <c r="O64" i="10"/>
  <c r="P64" i="10"/>
  <c r="Q64" i="10"/>
  <c r="R64" i="10"/>
  <c r="S64" i="10"/>
  <c r="U64" i="10" s="1"/>
  <c r="T64" i="10"/>
  <c r="M65" i="10"/>
  <c r="N65" i="10"/>
  <c r="O65" i="10"/>
  <c r="P65" i="10"/>
  <c r="Q65" i="10"/>
  <c r="R65" i="10"/>
  <c r="S65" i="10"/>
  <c r="T65" i="10"/>
  <c r="M66" i="10"/>
  <c r="N66" i="10"/>
  <c r="O66" i="10"/>
  <c r="P66" i="10"/>
  <c r="Q66" i="10"/>
  <c r="R66" i="10"/>
  <c r="S66" i="10"/>
  <c r="T66" i="10"/>
  <c r="M67" i="10"/>
  <c r="N67" i="10"/>
  <c r="O67" i="10"/>
  <c r="P67" i="10"/>
  <c r="Q67" i="10"/>
  <c r="R67" i="10"/>
  <c r="S67" i="10"/>
  <c r="T67" i="10"/>
  <c r="M68" i="10"/>
  <c r="N68" i="10"/>
  <c r="O68" i="10"/>
  <c r="P68" i="10"/>
  <c r="Q68" i="10"/>
  <c r="R68" i="10"/>
  <c r="S68" i="10"/>
  <c r="T68" i="10"/>
  <c r="M69" i="10"/>
  <c r="N69" i="10"/>
  <c r="O69" i="10"/>
  <c r="P69" i="10"/>
  <c r="Q69" i="10"/>
  <c r="R69" i="10"/>
  <c r="S69" i="10"/>
  <c r="T69" i="10"/>
  <c r="M70" i="10"/>
  <c r="N70" i="10"/>
  <c r="U70" i="10" s="1"/>
  <c r="O70" i="10"/>
  <c r="P70" i="10"/>
  <c r="Q70" i="10"/>
  <c r="R70" i="10"/>
  <c r="S70" i="10"/>
  <c r="T70" i="10"/>
  <c r="M71" i="10"/>
  <c r="U71" i="10" s="1"/>
  <c r="N71" i="10"/>
  <c r="O71" i="10"/>
  <c r="P71" i="10"/>
  <c r="Q71" i="10"/>
  <c r="R71" i="10"/>
  <c r="S71" i="10"/>
  <c r="T71" i="10"/>
  <c r="M72" i="10"/>
  <c r="N72" i="10"/>
  <c r="O72" i="10"/>
  <c r="U72" i="10" s="1"/>
  <c r="P72" i="10"/>
  <c r="Q72" i="10"/>
  <c r="R72" i="10"/>
  <c r="S72" i="10"/>
  <c r="T72" i="10"/>
  <c r="M73" i="10"/>
  <c r="N73" i="10"/>
  <c r="O73" i="10"/>
  <c r="P73" i="10"/>
  <c r="Q73" i="10"/>
  <c r="U73" i="10" s="1"/>
  <c r="R73" i="10"/>
  <c r="S73" i="10"/>
  <c r="T73" i="10"/>
  <c r="M74" i="10"/>
  <c r="N74" i="10"/>
  <c r="O74" i="10"/>
  <c r="P74" i="10"/>
  <c r="Q74" i="10"/>
  <c r="R74" i="10"/>
  <c r="S74" i="10"/>
  <c r="U74" i="10" s="1"/>
  <c r="T74" i="10"/>
  <c r="M75" i="10"/>
  <c r="N75" i="10"/>
  <c r="O75" i="10"/>
  <c r="P75" i="10"/>
  <c r="Q75" i="10"/>
  <c r="R75" i="10"/>
  <c r="S75" i="10"/>
  <c r="T75" i="10"/>
  <c r="M76" i="10"/>
  <c r="U76" i="10" s="1"/>
  <c r="N76" i="10"/>
  <c r="O76" i="10"/>
  <c r="P76" i="10"/>
  <c r="Q76" i="10"/>
  <c r="R76" i="10"/>
  <c r="S76" i="10"/>
  <c r="T76" i="10"/>
  <c r="M77" i="10"/>
  <c r="N77" i="10"/>
  <c r="O77" i="10"/>
  <c r="P77" i="10"/>
  <c r="Q77" i="10"/>
  <c r="R77" i="10"/>
  <c r="S77" i="10"/>
  <c r="T77" i="10"/>
  <c r="M78" i="10"/>
  <c r="N78" i="10"/>
  <c r="O78" i="10"/>
  <c r="P78" i="10"/>
  <c r="Q78" i="10"/>
  <c r="R78" i="10"/>
  <c r="S78" i="10"/>
  <c r="T78" i="10"/>
  <c r="M79" i="10"/>
  <c r="N79" i="10"/>
  <c r="O79" i="10"/>
  <c r="P79" i="10"/>
  <c r="Q79" i="10"/>
  <c r="R79" i="10"/>
  <c r="S79" i="10"/>
  <c r="T79" i="10"/>
  <c r="M80" i="10"/>
  <c r="N80" i="10"/>
  <c r="U80" i="10" s="1"/>
  <c r="O80" i="10"/>
  <c r="P80" i="10"/>
  <c r="Q80" i="10"/>
  <c r="R80" i="10"/>
  <c r="S80" i="10"/>
  <c r="T80" i="10"/>
  <c r="M81" i="10"/>
  <c r="U81" i="10" s="1"/>
  <c r="N81" i="10"/>
  <c r="O81" i="10"/>
  <c r="P81" i="10"/>
  <c r="Q81" i="10"/>
  <c r="R81" i="10"/>
  <c r="S81" i="10"/>
  <c r="T81" i="10"/>
  <c r="M82" i="10"/>
  <c r="N82" i="10"/>
  <c r="O82" i="10"/>
  <c r="U82" i="10" s="1"/>
  <c r="P82" i="10"/>
  <c r="Q82" i="10"/>
  <c r="R82" i="10"/>
  <c r="S82" i="10"/>
  <c r="T82" i="10"/>
  <c r="M83" i="10"/>
  <c r="N83" i="10"/>
  <c r="O83" i="10"/>
  <c r="P83" i="10"/>
  <c r="Q83" i="10"/>
  <c r="U83" i="10" s="1"/>
  <c r="R83" i="10"/>
  <c r="S83" i="10"/>
  <c r="T83" i="10"/>
  <c r="M84" i="10"/>
  <c r="N84" i="10"/>
  <c r="O84" i="10"/>
  <c r="P84" i="10"/>
  <c r="Q84" i="10"/>
  <c r="R84" i="10"/>
  <c r="S84" i="10"/>
  <c r="U84" i="10" s="1"/>
  <c r="T84" i="10"/>
  <c r="M85" i="10"/>
  <c r="N85" i="10"/>
  <c r="O85" i="10"/>
  <c r="P85" i="10"/>
  <c r="Q85" i="10"/>
  <c r="R85" i="10"/>
  <c r="S85" i="10"/>
  <c r="T85" i="10"/>
  <c r="M86" i="10"/>
  <c r="U86" i="10" s="1"/>
  <c r="N86" i="10"/>
  <c r="O86" i="10"/>
  <c r="P86" i="10"/>
  <c r="Q86" i="10"/>
  <c r="R86" i="10"/>
  <c r="S86" i="10"/>
  <c r="T86" i="10"/>
  <c r="M87" i="10"/>
  <c r="N87" i="10"/>
  <c r="O87" i="10"/>
  <c r="P87" i="10"/>
  <c r="Q87" i="10"/>
  <c r="R87" i="10"/>
  <c r="S87" i="10"/>
  <c r="T87" i="10"/>
  <c r="M88" i="10"/>
  <c r="N88" i="10"/>
  <c r="O88" i="10"/>
  <c r="P88" i="10"/>
  <c r="Q88" i="10"/>
  <c r="R88" i="10"/>
  <c r="S88" i="10"/>
  <c r="T88" i="10"/>
  <c r="M89" i="10"/>
  <c r="N89" i="10"/>
  <c r="O89" i="10"/>
  <c r="P89" i="10"/>
  <c r="Q89" i="10"/>
  <c r="R89" i="10"/>
  <c r="S89" i="10"/>
  <c r="T89" i="10"/>
  <c r="M90" i="10"/>
  <c r="N90" i="10"/>
  <c r="O90" i="10"/>
  <c r="P90" i="10"/>
  <c r="Q90" i="10"/>
  <c r="R90" i="10"/>
  <c r="S90" i="10"/>
  <c r="T90" i="10"/>
  <c r="M91" i="10"/>
  <c r="N91" i="10"/>
  <c r="O91" i="10"/>
  <c r="P91" i="10"/>
  <c r="Q91" i="10"/>
  <c r="R91" i="10"/>
  <c r="S91" i="10"/>
  <c r="T91" i="10"/>
  <c r="M92" i="10"/>
  <c r="N92" i="10"/>
  <c r="O92" i="10"/>
  <c r="U92" i="10" s="1"/>
  <c r="P92" i="10"/>
  <c r="Q92" i="10"/>
  <c r="R92" i="10"/>
  <c r="S92" i="10"/>
  <c r="T92" i="10"/>
  <c r="M93" i="10"/>
  <c r="N93" i="10"/>
  <c r="O93" i="10"/>
  <c r="P93" i="10"/>
  <c r="Q93" i="10"/>
  <c r="U93" i="10" s="1"/>
  <c r="R93" i="10"/>
  <c r="S93" i="10"/>
  <c r="T93" i="10"/>
  <c r="M94" i="10"/>
  <c r="U94" i="10" s="1"/>
  <c r="N94" i="10"/>
  <c r="O94" i="10"/>
  <c r="P94" i="10"/>
  <c r="Q94" i="10"/>
  <c r="R94" i="10"/>
  <c r="S94" i="10"/>
  <c r="T94" i="10"/>
  <c r="M95" i="10"/>
  <c r="N95" i="10"/>
  <c r="O95" i="10"/>
  <c r="P95" i="10"/>
  <c r="Q95" i="10"/>
  <c r="R95" i="10"/>
  <c r="S95" i="10"/>
  <c r="T95" i="10"/>
  <c r="M96" i="10"/>
  <c r="U96" i="10" s="1"/>
  <c r="N96" i="10"/>
  <c r="O96" i="10"/>
  <c r="P96" i="10"/>
  <c r="Q96" i="10"/>
  <c r="R96" i="10"/>
  <c r="S96" i="10"/>
  <c r="T96" i="10"/>
  <c r="M97" i="10"/>
  <c r="N97" i="10"/>
  <c r="O97" i="10"/>
  <c r="P97" i="10"/>
  <c r="Q97" i="10"/>
  <c r="R97" i="10"/>
  <c r="S97" i="10"/>
  <c r="T97" i="10"/>
  <c r="M98" i="10"/>
  <c r="N98" i="10"/>
  <c r="O98" i="10"/>
  <c r="P98" i="10"/>
  <c r="Q98" i="10"/>
  <c r="R98" i="10"/>
  <c r="S98" i="10"/>
  <c r="T98" i="10"/>
  <c r="M99" i="10"/>
  <c r="N99" i="10"/>
  <c r="O99" i="10"/>
  <c r="P99" i="10"/>
  <c r="Q99" i="10"/>
  <c r="R99" i="10"/>
  <c r="S99" i="10"/>
  <c r="T99" i="10"/>
  <c r="M100" i="10"/>
  <c r="N100" i="10"/>
  <c r="U100" i="10" s="1"/>
  <c r="O100" i="10"/>
  <c r="P100" i="10"/>
  <c r="Q100" i="10"/>
  <c r="R100" i="10"/>
  <c r="S100" i="10"/>
  <c r="T100" i="10"/>
  <c r="M101" i="10"/>
  <c r="N101" i="10"/>
  <c r="O101" i="10"/>
  <c r="P101" i="10"/>
  <c r="Q101" i="10"/>
  <c r="R101" i="10"/>
  <c r="S101" i="10"/>
  <c r="T101" i="10"/>
  <c r="M102" i="10"/>
  <c r="N102" i="10"/>
  <c r="O102" i="10"/>
  <c r="U102" i="10" s="1"/>
  <c r="P102" i="10"/>
  <c r="Q102" i="10"/>
  <c r="R102" i="10"/>
  <c r="S102" i="10"/>
  <c r="T102" i="10"/>
  <c r="M103" i="10"/>
  <c r="N103" i="10"/>
  <c r="O103" i="10"/>
  <c r="P103" i="10"/>
  <c r="Q103" i="10"/>
  <c r="R103" i="10"/>
  <c r="S103" i="10"/>
  <c r="T103" i="10"/>
  <c r="M104" i="10"/>
  <c r="U104" i="10" s="1"/>
  <c r="N104" i="10"/>
  <c r="O104" i="10"/>
  <c r="P104" i="10"/>
  <c r="Q104" i="10"/>
  <c r="R104" i="10"/>
  <c r="S104" i="10"/>
  <c r="T104" i="10"/>
  <c r="M105" i="10"/>
  <c r="N105" i="10"/>
  <c r="O105" i="10"/>
  <c r="P105" i="10"/>
  <c r="Q105" i="10"/>
  <c r="R105" i="10"/>
  <c r="S105" i="10"/>
  <c r="T105" i="10"/>
  <c r="M106" i="10"/>
  <c r="U106" i="10" s="1"/>
  <c r="N106" i="10"/>
  <c r="O106" i="10"/>
  <c r="P106" i="10"/>
  <c r="Q106" i="10"/>
  <c r="R106" i="10"/>
  <c r="S106" i="10"/>
  <c r="T106" i="10"/>
  <c r="M107" i="10"/>
  <c r="N107" i="10"/>
  <c r="O107" i="10"/>
  <c r="P107" i="10"/>
  <c r="Q107" i="10"/>
  <c r="R107" i="10"/>
  <c r="S107" i="10"/>
  <c r="T107" i="10"/>
  <c r="M108" i="10"/>
  <c r="N108" i="10"/>
  <c r="O108" i="10"/>
  <c r="P108" i="10"/>
  <c r="Q108" i="10"/>
  <c r="R108" i="10"/>
  <c r="S108" i="10"/>
  <c r="T108" i="10"/>
  <c r="M109" i="10"/>
  <c r="N109" i="10"/>
  <c r="O109" i="10"/>
  <c r="P109" i="10"/>
  <c r="Q109" i="10"/>
  <c r="R109" i="10"/>
  <c r="S109" i="10"/>
  <c r="T109" i="10"/>
  <c r="M110" i="10"/>
  <c r="N110" i="10"/>
  <c r="U110" i="10" s="1"/>
  <c r="O110" i="10"/>
  <c r="P110" i="10"/>
  <c r="Q110" i="10"/>
  <c r="R110" i="10"/>
  <c r="S110" i="10"/>
  <c r="T110" i="10"/>
  <c r="M111" i="10"/>
  <c r="N111" i="10"/>
  <c r="O111" i="10"/>
  <c r="P111" i="10"/>
  <c r="Q111" i="10"/>
  <c r="R111" i="10"/>
  <c r="S111" i="10"/>
  <c r="T111" i="10"/>
  <c r="M112" i="10"/>
  <c r="N112" i="10"/>
  <c r="O112" i="10"/>
  <c r="U112" i="10" s="1"/>
  <c r="P112" i="10"/>
  <c r="Q112" i="10"/>
  <c r="R112" i="10"/>
  <c r="S112" i="10"/>
  <c r="T112" i="10"/>
  <c r="M113" i="10"/>
  <c r="N113" i="10"/>
  <c r="O113" i="10"/>
  <c r="P113" i="10"/>
  <c r="Q113" i="10"/>
  <c r="U113" i="10" s="1"/>
  <c r="R113" i="10"/>
  <c r="S113" i="10"/>
  <c r="T113" i="10"/>
  <c r="M114" i="10"/>
  <c r="U114" i="10" s="1"/>
  <c r="N114" i="10"/>
  <c r="O114" i="10"/>
  <c r="P114" i="10"/>
  <c r="Q114" i="10"/>
  <c r="R114" i="10"/>
  <c r="S114" i="10"/>
  <c r="T114" i="10"/>
  <c r="M115" i="10"/>
  <c r="N115" i="10"/>
  <c r="O115" i="10"/>
  <c r="P115" i="10"/>
  <c r="Q115" i="10"/>
  <c r="R115" i="10"/>
  <c r="S115" i="10"/>
  <c r="T115" i="10"/>
  <c r="M116" i="10"/>
  <c r="U116" i="10" s="1"/>
  <c r="N116" i="10"/>
  <c r="O116" i="10"/>
  <c r="P116" i="10"/>
  <c r="Q116" i="10"/>
  <c r="R116" i="10"/>
  <c r="S116" i="10"/>
  <c r="T116" i="10"/>
  <c r="M117" i="10"/>
  <c r="N117" i="10"/>
  <c r="O117" i="10"/>
  <c r="P117" i="10"/>
  <c r="Q117" i="10"/>
  <c r="R117" i="10"/>
  <c r="S117" i="10"/>
  <c r="T117" i="10"/>
  <c r="M118" i="10"/>
  <c r="N118" i="10"/>
  <c r="O118" i="10"/>
  <c r="P118" i="10"/>
  <c r="Q118" i="10"/>
  <c r="R118" i="10"/>
  <c r="S118" i="10"/>
  <c r="T118" i="10"/>
  <c r="M119" i="10"/>
  <c r="N119" i="10"/>
  <c r="O119" i="10"/>
  <c r="P119" i="10"/>
  <c r="Q119" i="10"/>
  <c r="R119" i="10"/>
  <c r="S119" i="10"/>
  <c r="T119" i="10"/>
  <c r="M120" i="10"/>
  <c r="N120" i="10"/>
  <c r="O120" i="10"/>
  <c r="P120" i="10"/>
  <c r="Q120" i="10"/>
  <c r="R120" i="10"/>
  <c r="S120" i="10"/>
  <c r="T120" i="10"/>
  <c r="M121" i="10"/>
  <c r="N121" i="10"/>
  <c r="U121" i="10" s="1"/>
  <c r="O121" i="10"/>
  <c r="P121" i="10"/>
  <c r="Q121" i="10"/>
  <c r="R121" i="10"/>
  <c r="S121" i="10"/>
  <c r="T121" i="10"/>
  <c r="M122" i="10"/>
  <c r="N122" i="10"/>
  <c r="O122" i="10"/>
  <c r="P122" i="10"/>
  <c r="P125" i="10" s="1"/>
  <c r="Q122" i="10"/>
  <c r="R122" i="10"/>
  <c r="S122" i="10"/>
  <c r="T122" i="10"/>
  <c r="M123" i="10"/>
  <c r="N123" i="10"/>
  <c r="O123" i="10"/>
  <c r="P123" i="10"/>
  <c r="Q123" i="10"/>
  <c r="R123" i="10"/>
  <c r="S123" i="10"/>
  <c r="T123" i="10"/>
  <c r="M124" i="10"/>
  <c r="N124" i="10"/>
  <c r="O124" i="10"/>
  <c r="P124" i="10"/>
  <c r="Q124" i="10"/>
  <c r="R124" i="10"/>
  <c r="S124" i="10"/>
  <c r="T124" i="10"/>
  <c r="T4" i="10"/>
  <c r="S4" i="10"/>
  <c r="R4" i="10"/>
  <c r="Q4" i="10"/>
  <c r="P4" i="10"/>
  <c r="N4" i="10"/>
  <c r="M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U19" i="10" s="1"/>
  <c r="L20" i="10"/>
  <c r="L21" i="10"/>
  <c r="L22" i="10"/>
  <c r="L23" i="10"/>
  <c r="L24" i="10"/>
  <c r="L25" i="10"/>
  <c r="L26" i="10"/>
  <c r="L27" i="10"/>
  <c r="L28" i="10"/>
  <c r="L29" i="10"/>
  <c r="U29" i="10" s="1"/>
  <c r="L30" i="10"/>
  <c r="L31" i="10"/>
  <c r="L32" i="10"/>
  <c r="L33" i="10"/>
  <c r="L34" i="10"/>
  <c r="L35" i="10"/>
  <c r="L36" i="10"/>
  <c r="L37" i="10"/>
  <c r="L38" i="10"/>
  <c r="L39" i="10"/>
  <c r="U39" i="10" s="1"/>
  <c r="L40" i="10"/>
  <c r="L41" i="10"/>
  <c r="L42" i="10"/>
  <c r="L43" i="10"/>
  <c r="L44" i="10"/>
  <c r="L45" i="10"/>
  <c r="L46" i="10"/>
  <c r="L47" i="10"/>
  <c r="L48" i="10"/>
  <c r="L49" i="10"/>
  <c r="U49" i="10" s="1"/>
  <c r="L50" i="10"/>
  <c r="L51" i="10"/>
  <c r="L52" i="10"/>
  <c r="L53" i="10"/>
  <c r="L54" i="10"/>
  <c r="L55" i="10"/>
  <c r="L56" i="10"/>
  <c r="L57" i="10"/>
  <c r="L58" i="10"/>
  <c r="L59" i="10"/>
  <c r="U59" i="10" s="1"/>
  <c r="L60" i="10"/>
  <c r="L61" i="10"/>
  <c r="L62" i="10"/>
  <c r="L63" i="10"/>
  <c r="L64" i="10"/>
  <c r="L65" i="10"/>
  <c r="L66" i="10"/>
  <c r="L67" i="10"/>
  <c r="L68" i="10"/>
  <c r="L69" i="10"/>
  <c r="U69" i="10" s="1"/>
  <c r="L70" i="10"/>
  <c r="L71" i="10"/>
  <c r="L72" i="10"/>
  <c r="L73" i="10"/>
  <c r="L74" i="10"/>
  <c r="L75" i="10"/>
  <c r="L76" i="10"/>
  <c r="L77" i="10"/>
  <c r="L78" i="10"/>
  <c r="L79" i="10"/>
  <c r="U79" i="10" s="1"/>
  <c r="L80" i="10"/>
  <c r="L81" i="10"/>
  <c r="L82" i="10"/>
  <c r="L83" i="10"/>
  <c r="L84" i="10"/>
  <c r="L85" i="10"/>
  <c r="L86" i="10"/>
  <c r="L87" i="10"/>
  <c r="L88" i="10"/>
  <c r="L89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8" i="10"/>
  <c r="L119" i="10"/>
  <c r="L120" i="10"/>
  <c r="L121" i="10"/>
  <c r="L122" i="10"/>
  <c r="L123" i="10"/>
  <c r="L124" i="10"/>
  <c r="L4" i="10"/>
  <c r="T127" i="10"/>
  <c r="S127" i="10"/>
  <c r="R127" i="10"/>
  <c r="Q127" i="10"/>
  <c r="P127" i="10"/>
  <c r="O127" i="10"/>
  <c r="N127" i="10"/>
  <c r="M127" i="10"/>
  <c r="L127" i="10"/>
  <c r="U127" i="10" s="1"/>
  <c r="U89" i="10"/>
  <c r="U55" i="10"/>
  <c r="U4" i="10"/>
  <c r="Q125" i="10"/>
  <c r="O4" i="10"/>
  <c r="C128" i="9"/>
  <c r="C117" i="9"/>
  <c r="L117" i="10" s="1"/>
  <c r="C103" i="9"/>
  <c r="L103" i="10" s="1"/>
  <c r="C90" i="9"/>
  <c r="L90" i="10" s="1"/>
  <c r="C64" i="9"/>
  <c r="C18" i="9"/>
  <c r="C8" i="9"/>
  <c r="Y125" i="8"/>
  <c r="X125" i="8"/>
  <c r="V125" i="8"/>
  <c r="U125" i="8"/>
  <c r="T125" i="8"/>
  <c r="S125" i="8"/>
  <c r="P124" i="8"/>
  <c r="P123" i="8"/>
  <c r="P122" i="8"/>
  <c r="P121" i="8"/>
  <c r="P120" i="8"/>
  <c r="P119" i="8"/>
  <c r="P118" i="8"/>
  <c r="AB117" i="8"/>
  <c r="U117" i="8"/>
  <c r="T117" i="8"/>
  <c r="R117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AB103" i="8"/>
  <c r="P103" i="8" s="1"/>
  <c r="Z103" i="8"/>
  <c r="AB102" i="8"/>
  <c r="P102" i="8" s="1"/>
  <c r="P101" i="8"/>
  <c r="P100" i="8"/>
  <c r="P99" i="8"/>
  <c r="AB98" i="8"/>
  <c r="P98" i="8" s="1"/>
  <c r="P97" i="8"/>
  <c r="P96" i="8"/>
  <c r="P95" i="8"/>
  <c r="P94" i="8"/>
  <c r="P93" i="8"/>
  <c r="P92" i="8"/>
  <c r="P91" i="8"/>
  <c r="P90" i="8"/>
  <c r="W89" i="8"/>
  <c r="W125" i="8" s="1"/>
  <c r="P88" i="8"/>
  <c r="P87" i="8"/>
  <c r="P86" i="8"/>
  <c r="AA85" i="8"/>
  <c r="P85" i="8" s="1"/>
  <c r="Z85" i="8"/>
  <c r="R85" i="8"/>
  <c r="R125" i="8" s="1"/>
  <c r="P84" i="8"/>
  <c r="P83" i="8"/>
  <c r="P82" i="8"/>
  <c r="P81" i="8"/>
  <c r="P80" i="8"/>
  <c r="P78" i="8"/>
  <c r="P77" i="8"/>
  <c r="P76" i="8"/>
  <c r="P75" i="8"/>
  <c r="P74" i="8"/>
  <c r="P73" i="8"/>
  <c r="AA72" i="8"/>
  <c r="AA125" i="8" s="1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AB54" i="8"/>
  <c r="Z54" i="8"/>
  <c r="Q54" i="8"/>
  <c r="P54" i="8"/>
  <c r="P53" i="8"/>
  <c r="P50" i="8"/>
  <c r="P49" i="8"/>
  <c r="P47" i="8"/>
  <c r="P46" i="8"/>
  <c r="P45" i="8"/>
  <c r="AC44" i="8"/>
  <c r="AC125" i="8" s="1"/>
  <c r="AB44" i="8"/>
  <c r="P44" i="8" s="1"/>
  <c r="AB43" i="8"/>
  <c r="P43" i="8" s="1"/>
  <c r="Q43" i="8"/>
  <c r="P42" i="8"/>
  <c r="P41" i="8"/>
  <c r="AB40" i="8"/>
  <c r="P40" i="8"/>
  <c r="P39" i="8"/>
  <c r="P38" i="8"/>
  <c r="P37" i="8"/>
  <c r="P36" i="8"/>
  <c r="P35" i="8"/>
  <c r="AB34" i="8"/>
  <c r="Q34" i="8"/>
  <c r="P34" i="8" s="1"/>
  <c r="P33" i="8"/>
  <c r="AB32" i="8"/>
  <c r="P32" i="8"/>
  <c r="P31" i="8"/>
  <c r="P30" i="8"/>
  <c r="P29" i="8"/>
  <c r="P28" i="8"/>
  <c r="P27" i="8"/>
  <c r="P26" i="8"/>
  <c r="P24" i="8"/>
  <c r="P23" i="8"/>
  <c r="P22" i="8"/>
  <c r="P21" i="8"/>
  <c r="P20" i="8"/>
  <c r="P19" i="8"/>
  <c r="P18" i="8"/>
  <c r="P17" i="8"/>
  <c r="P16" i="8"/>
  <c r="P15" i="8"/>
  <c r="P14" i="8"/>
  <c r="P13" i="8"/>
  <c r="P11" i="8"/>
  <c r="P10" i="8"/>
  <c r="P9" i="8"/>
  <c r="Q8" i="8"/>
  <c r="Q125" i="8" s="1"/>
  <c r="P8" i="8"/>
  <c r="P7" i="8"/>
  <c r="AB6" i="8"/>
  <c r="AB125" i="8" s="1"/>
  <c r="Z6" i="8"/>
  <c r="Z125" i="8" s="1"/>
  <c r="P5" i="8"/>
  <c r="P4" i="8"/>
  <c r="Q1" i="8"/>
  <c r="C1" i="8"/>
  <c r="X125" i="7"/>
  <c r="W125" i="7"/>
  <c r="R125" i="7"/>
  <c r="P125" i="7"/>
  <c r="N124" i="7"/>
  <c r="N123" i="7"/>
  <c r="N122" i="7"/>
  <c r="N121" i="7"/>
  <c r="N120" i="7"/>
  <c r="N119" i="7"/>
  <c r="N118" i="7"/>
  <c r="V117" i="7"/>
  <c r="V125" i="7" s="1"/>
  <c r="N117" i="7"/>
  <c r="N116" i="7"/>
  <c r="N115" i="7"/>
  <c r="N114" i="7"/>
  <c r="O113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O75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U54" i="7"/>
  <c r="U125" i="7" s="1"/>
  <c r="N53" i="7"/>
  <c r="N50" i="7"/>
  <c r="N49" i="7"/>
  <c r="N47" i="7"/>
  <c r="N46" i="7"/>
  <c r="N45" i="7"/>
  <c r="O44" i="7"/>
  <c r="N44" i="7"/>
  <c r="T43" i="7"/>
  <c r="T125" i="7" s="1"/>
  <c r="N42" i="7"/>
  <c r="N41" i="7"/>
  <c r="N40" i="7"/>
  <c r="N39" i="7"/>
  <c r="S38" i="7"/>
  <c r="S125" i="7" s="1"/>
  <c r="N38" i="7"/>
  <c r="N37" i="7"/>
  <c r="N36" i="7"/>
  <c r="N35" i="7"/>
  <c r="O34" i="7"/>
  <c r="N34" i="7"/>
  <c r="N33" i="7"/>
  <c r="N32" i="7"/>
  <c r="N31" i="7"/>
  <c r="O30" i="7"/>
  <c r="N30" i="7"/>
  <c r="O29" i="7"/>
  <c r="N29" i="7"/>
  <c r="N28" i="7"/>
  <c r="O27" i="7"/>
  <c r="N27" i="7"/>
  <c r="N26" i="7"/>
  <c r="N24" i="7"/>
  <c r="N23" i="7"/>
  <c r="N22" i="7"/>
  <c r="N21" i="7"/>
  <c r="N20" i="7"/>
  <c r="N19" i="7"/>
  <c r="N18" i="7"/>
  <c r="N17" i="7"/>
  <c r="N16" i="7"/>
  <c r="N15" i="7"/>
  <c r="Q14" i="7"/>
  <c r="N14" i="7" s="1"/>
  <c r="N13" i="7"/>
  <c r="N11" i="7"/>
  <c r="N10" i="7"/>
  <c r="N9" i="7"/>
  <c r="O8" i="7"/>
  <c r="N8" i="7"/>
  <c r="N7" i="7"/>
  <c r="N6" i="7"/>
  <c r="N5" i="7"/>
  <c r="N4" i="7"/>
  <c r="T125" i="6"/>
  <c r="S125" i="6"/>
  <c r="R125" i="6"/>
  <c r="Q125" i="6"/>
  <c r="P125" i="6"/>
  <c r="O125" i="6"/>
  <c r="M125" i="6"/>
  <c r="L124" i="6"/>
  <c r="L123" i="6"/>
  <c r="L122" i="6"/>
  <c r="L121" i="6"/>
  <c r="L120" i="6"/>
  <c r="L119" i="6"/>
  <c r="L118" i="6"/>
  <c r="N117" i="6"/>
  <c r="N125" i="6" s="1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P103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0" i="6"/>
  <c r="L49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4" i="6"/>
  <c r="L23" i="6"/>
  <c r="L22" i="6"/>
  <c r="L21" i="6"/>
  <c r="L20" i="6"/>
  <c r="L19" i="6"/>
  <c r="L18" i="6"/>
  <c r="L17" i="6"/>
  <c r="L16" i="6"/>
  <c r="L15" i="6"/>
  <c r="L14" i="6"/>
  <c r="L13" i="6"/>
  <c r="L11" i="6"/>
  <c r="L125" i="6" s="1"/>
  <c r="L10" i="6"/>
  <c r="L9" i="6"/>
  <c r="L8" i="6"/>
  <c r="L7" i="6"/>
  <c r="L6" i="6"/>
  <c r="L5" i="6"/>
  <c r="L4" i="6"/>
  <c r="C34" i="5"/>
  <c r="C29" i="5"/>
  <c r="C13" i="5"/>
  <c r="C125" i="5" s="1"/>
  <c r="C37" i="4"/>
  <c r="C125" i="4" s="1"/>
  <c r="C67" i="4"/>
  <c r="C12" i="11"/>
  <c r="G128" i="11"/>
  <c r="J126" i="11"/>
  <c r="I126" i="11"/>
  <c r="H126" i="11"/>
  <c r="G126" i="11"/>
  <c r="I125" i="11"/>
  <c r="G124" i="11"/>
  <c r="G123" i="11"/>
  <c r="G122" i="11"/>
  <c r="G121" i="11"/>
  <c r="G120" i="11"/>
  <c r="G119" i="11"/>
  <c r="K119" i="11" s="1"/>
  <c r="K118" i="11"/>
  <c r="G118" i="11"/>
  <c r="G117" i="11"/>
  <c r="K117" i="11" s="1"/>
  <c r="G116" i="11"/>
  <c r="K116" i="11" s="1"/>
  <c r="G115" i="11"/>
  <c r="K115" i="11" s="1"/>
  <c r="G114" i="11"/>
  <c r="K114" i="11" s="1"/>
  <c r="K113" i="11"/>
  <c r="G113" i="11"/>
  <c r="G112" i="11"/>
  <c r="K112" i="11" s="1"/>
  <c r="G111" i="11"/>
  <c r="K111" i="11" s="1"/>
  <c r="G110" i="11"/>
  <c r="K110" i="11" s="1"/>
  <c r="G109" i="11"/>
  <c r="K109" i="11" s="1"/>
  <c r="K108" i="11"/>
  <c r="G108" i="11"/>
  <c r="G107" i="11"/>
  <c r="K107" i="11" s="1"/>
  <c r="G106" i="11"/>
  <c r="K106" i="11" s="1"/>
  <c r="G105" i="11"/>
  <c r="K105" i="11" s="1"/>
  <c r="G104" i="11"/>
  <c r="K104" i="11" s="1"/>
  <c r="K103" i="11"/>
  <c r="G103" i="11"/>
  <c r="G102" i="11"/>
  <c r="K102" i="11" s="1"/>
  <c r="G101" i="11"/>
  <c r="K101" i="11" s="1"/>
  <c r="G100" i="11"/>
  <c r="K100" i="11" s="1"/>
  <c r="G99" i="11"/>
  <c r="K99" i="11" s="1"/>
  <c r="K98" i="11"/>
  <c r="G98" i="11"/>
  <c r="G97" i="11"/>
  <c r="K97" i="11" s="1"/>
  <c r="G96" i="11"/>
  <c r="K96" i="11" s="1"/>
  <c r="G95" i="11"/>
  <c r="K95" i="11" s="1"/>
  <c r="G94" i="11"/>
  <c r="K94" i="11" s="1"/>
  <c r="K93" i="11"/>
  <c r="G93" i="11"/>
  <c r="G92" i="11"/>
  <c r="K92" i="11" s="1"/>
  <c r="G91" i="11"/>
  <c r="K91" i="11" s="1"/>
  <c r="G90" i="11"/>
  <c r="K90" i="11" s="1"/>
  <c r="G89" i="11"/>
  <c r="K89" i="11" s="1"/>
  <c r="K88" i="11"/>
  <c r="G88" i="11"/>
  <c r="G87" i="11"/>
  <c r="G86" i="11"/>
  <c r="K86" i="11" s="1"/>
  <c r="G85" i="11"/>
  <c r="K85" i="11" s="1"/>
  <c r="G84" i="11"/>
  <c r="K84" i="11" s="1"/>
  <c r="K83" i="11"/>
  <c r="G83" i="11"/>
  <c r="G82" i="11"/>
  <c r="K82" i="11" s="1"/>
  <c r="G81" i="11"/>
  <c r="K81" i="11" s="1"/>
  <c r="G80" i="11"/>
  <c r="K80" i="11" s="1"/>
  <c r="G79" i="11"/>
  <c r="G78" i="11"/>
  <c r="K78" i="11" s="1"/>
  <c r="G77" i="11"/>
  <c r="K77" i="11" s="1"/>
  <c r="G76" i="11"/>
  <c r="K76" i="11" s="1"/>
  <c r="H75" i="11"/>
  <c r="K75" i="11" s="1"/>
  <c r="G75" i="11"/>
  <c r="G74" i="11"/>
  <c r="K74" i="11" s="1"/>
  <c r="G73" i="11"/>
  <c r="K73" i="11" s="1"/>
  <c r="G72" i="11"/>
  <c r="K72" i="11" s="1"/>
  <c r="G71" i="11"/>
  <c r="K71" i="11" s="1"/>
  <c r="K70" i="11"/>
  <c r="G70" i="11"/>
  <c r="G69" i="11"/>
  <c r="K69" i="11" s="1"/>
  <c r="G68" i="11"/>
  <c r="K68" i="11" s="1"/>
  <c r="G67" i="11"/>
  <c r="K67" i="11" s="1"/>
  <c r="G66" i="11"/>
  <c r="K66" i="11" s="1"/>
  <c r="K65" i="11"/>
  <c r="G65" i="11"/>
  <c r="G64" i="11"/>
  <c r="K64" i="11" s="1"/>
  <c r="G63" i="11"/>
  <c r="K63" i="11" s="1"/>
  <c r="G62" i="11"/>
  <c r="K62" i="11" s="1"/>
  <c r="G61" i="11"/>
  <c r="K61" i="11" s="1"/>
  <c r="K60" i="11"/>
  <c r="G60" i="11"/>
  <c r="G59" i="11"/>
  <c r="K59" i="11" s="1"/>
  <c r="G58" i="11"/>
  <c r="K58" i="11" s="1"/>
  <c r="G57" i="11"/>
  <c r="K57" i="11" s="1"/>
  <c r="G56" i="11"/>
  <c r="K56" i="11" s="1"/>
  <c r="K55" i="11"/>
  <c r="G55" i="11"/>
  <c r="I54" i="11"/>
  <c r="G54" i="11"/>
  <c r="G53" i="11"/>
  <c r="K53" i="11" s="1"/>
  <c r="G52" i="11"/>
  <c r="K52" i="11" s="1"/>
  <c r="K51" i="11"/>
  <c r="G51" i="11"/>
  <c r="G50" i="11"/>
  <c r="K50" i="11" s="1"/>
  <c r="G49" i="11"/>
  <c r="K49" i="11" s="1"/>
  <c r="G48" i="11"/>
  <c r="K48" i="11" s="1"/>
  <c r="G47" i="11"/>
  <c r="G46" i="11"/>
  <c r="K46" i="11" s="1"/>
  <c r="G45" i="11"/>
  <c r="G44" i="11"/>
  <c r="G43" i="11"/>
  <c r="G42" i="11"/>
  <c r="K42" i="11" s="1"/>
  <c r="G41" i="11"/>
  <c r="K41" i="11" s="1"/>
  <c r="K40" i="11"/>
  <c r="G40" i="11"/>
  <c r="G39" i="11"/>
  <c r="K39" i="11" s="1"/>
  <c r="G38" i="11"/>
  <c r="K38" i="11" s="1"/>
  <c r="G37" i="11"/>
  <c r="K37" i="11" s="1"/>
  <c r="G36" i="11"/>
  <c r="G35" i="11"/>
  <c r="G34" i="11"/>
  <c r="K34" i="11" s="1"/>
  <c r="G33" i="11"/>
  <c r="K33" i="11" s="1"/>
  <c r="G32" i="11"/>
  <c r="G31" i="11"/>
  <c r="K31" i="11" s="1"/>
  <c r="G30" i="11"/>
  <c r="K30" i="11" s="1"/>
  <c r="G29" i="11"/>
  <c r="G28" i="11"/>
  <c r="G27" i="11"/>
  <c r="K26" i="11"/>
  <c r="G26" i="11"/>
  <c r="G25" i="11"/>
  <c r="K25" i="11" s="1"/>
  <c r="G24" i="11"/>
  <c r="G23" i="11"/>
  <c r="G22" i="11"/>
  <c r="G21" i="11"/>
  <c r="K20" i="11"/>
  <c r="G20" i="11"/>
  <c r="G19" i="11"/>
  <c r="K19" i="11" s="1"/>
  <c r="G18" i="11"/>
  <c r="K18" i="11" s="1"/>
  <c r="G17" i="11"/>
  <c r="K17" i="11" s="1"/>
  <c r="G16" i="11"/>
  <c r="G15" i="11"/>
  <c r="K15" i="11" s="1"/>
  <c r="G14" i="11"/>
  <c r="K14" i="11" s="1"/>
  <c r="G13" i="11"/>
  <c r="K13" i="11" s="1"/>
  <c r="G12" i="11"/>
  <c r="G11" i="11"/>
  <c r="K11" i="11" s="1"/>
  <c r="G10" i="11"/>
  <c r="K10" i="11" s="1"/>
  <c r="G9" i="11"/>
  <c r="K9" i="11" s="1"/>
  <c r="G8" i="11"/>
  <c r="K8" i="11" s="1"/>
  <c r="K7" i="11"/>
  <c r="G7" i="11"/>
  <c r="G6" i="11"/>
  <c r="K6" i="11" s="1"/>
  <c r="G5" i="11"/>
  <c r="K5" i="11" s="1"/>
  <c r="G4" i="11"/>
  <c r="G125" i="11" s="1"/>
  <c r="J2" i="11"/>
  <c r="H2" i="11"/>
  <c r="G2" i="11" s="1"/>
  <c r="I171" i="3"/>
  <c r="L172" i="3" s="1"/>
  <c r="K150" i="3"/>
  <c r="J150" i="3"/>
  <c r="L149" i="3"/>
  <c r="K149" i="3"/>
  <c r="J149" i="3"/>
  <c r="L148" i="3"/>
  <c r="K148" i="3"/>
  <c r="J148" i="3"/>
  <c r="M147" i="3"/>
  <c r="L147" i="3" s="1"/>
  <c r="K147" i="3"/>
  <c r="J147" i="3"/>
  <c r="L146" i="3"/>
  <c r="K146" i="3"/>
  <c r="J146" i="3"/>
  <c r="L145" i="3"/>
  <c r="J145" i="3"/>
  <c r="I145" i="3"/>
  <c r="K145" i="3" s="1"/>
  <c r="L144" i="3"/>
  <c r="K144" i="3"/>
  <c r="J144" i="3"/>
  <c r="L143" i="3"/>
  <c r="K143" i="3"/>
  <c r="J143" i="3"/>
  <c r="L142" i="3"/>
  <c r="K142" i="3"/>
  <c r="J142" i="3"/>
  <c r="L141" i="3"/>
  <c r="K141" i="3"/>
  <c r="J141" i="3"/>
  <c r="I141" i="3"/>
  <c r="H141" i="3"/>
  <c r="L140" i="3"/>
  <c r="M136" i="3" s="1"/>
  <c r="I140" i="3"/>
  <c r="H140" i="3"/>
  <c r="H135" i="3"/>
  <c r="J134" i="3"/>
  <c r="J135" i="3" s="1"/>
  <c r="I135" i="3" s="1"/>
  <c r="J133" i="3"/>
  <c r="J132" i="3"/>
  <c r="J131" i="3"/>
  <c r="J130" i="3"/>
  <c r="J129" i="3"/>
  <c r="L125" i="3"/>
  <c r="L126" i="3" s="1"/>
  <c r="J125" i="3"/>
  <c r="H124" i="3"/>
  <c r="H123" i="3"/>
  <c r="H122" i="3"/>
  <c r="H121" i="3"/>
  <c r="I120" i="3"/>
  <c r="H119" i="3"/>
  <c r="H118" i="3"/>
  <c r="H117" i="3"/>
  <c r="H116" i="3"/>
  <c r="H115" i="3"/>
  <c r="H114" i="3"/>
  <c r="I113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J92" i="3"/>
  <c r="H92" i="3" s="1"/>
  <c r="H91" i="3"/>
  <c r="H90" i="3"/>
  <c r="H89" i="3"/>
  <c r="H88" i="3"/>
  <c r="I87" i="3"/>
  <c r="H87" i="3" s="1"/>
  <c r="K86" i="3"/>
  <c r="H86" i="3"/>
  <c r="H85" i="3"/>
  <c r="H84" i="3"/>
  <c r="H83" i="3"/>
  <c r="H82" i="3"/>
  <c r="H81" i="3"/>
  <c r="H80" i="3"/>
  <c r="H78" i="3"/>
  <c r="H77" i="3"/>
  <c r="H76" i="3"/>
  <c r="I75" i="3"/>
  <c r="H75" i="3" s="1"/>
  <c r="H74" i="3"/>
  <c r="H73" i="3"/>
  <c r="H72" i="3"/>
  <c r="H71" i="3"/>
  <c r="H70" i="3"/>
  <c r="H69" i="3"/>
  <c r="H68" i="3"/>
  <c r="H67" i="3"/>
  <c r="H66" i="3"/>
  <c r="H65" i="3"/>
  <c r="K64" i="3"/>
  <c r="J64" i="3"/>
  <c r="I64" i="3"/>
  <c r="H64" i="3" s="1"/>
  <c r="H63" i="3"/>
  <c r="H62" i="3"/>
  <c r="H61" i="3"/>
  <c r="H60" i="3"/>
  <c r="H59" i="3"/>
  <c r="H58" i="3"/>
  <c r="H57" i="3"/>
  <c r="H56" i="3"/>
  <c r="H55" i="3"/>
  <c r="K54" i="3"/>
  <c r="J54" i="3"/>
  <c r="I54" i="3"/>
  <c r="H54" i="3"/>
  <c r="H53" i="3"/>
  <c r="K52" i="3"/>
  <c r="H52" i="3" s="1"/>
  <c r="H51" i="3"/>
  <c r="H50" i="3"/>
  <c r="H49" i="3"/>
  <c r="H48" i="3"/>
  <c r="I47" i="3"/>
  <c r="K47" i="3" s="1"/>
  <c r="H47" i="3" s="1"/>
  <c r="H46" i="3"/>
  <c r="K45" i="3"/>
  <c r="H45" i="3" s="1"/>
  <c r="I45" i="3"/>
  <c r="I44" i="3"/>
  <c r="K44" i="3" s="1"/>
  <c r="K43" i="3"/>
  <c r="H43" i="3" s="1"/>
  <c r="H42" i="3"/>
  <c r="H41" i="3"/>
  <c r="H40" i="3"/>
  <c r="H39" i="3"/>
  <c r="H38" i="3"/>
  <c r="H37" i="3"/>
  <c r="I36" i="3"/>
  <c r="K36" i="3" s="1"/>
  <c r="H36" i="3" s="1"/>
  <c r="K35" i="3"/>
  <c r="I35" i="3"/>
  <c r="H35" i="3"/>
  <c r="K34" i="3"/>
  <c r="I34" i="3"/>
  <c r="H34" i="3"/>
  <c r="K33" i="3"/>
  <c r="I33" i="3"/>
  <c r="H33" i="3"/>
  <c r="K32" i="3"/>
  <c r="K120" i="3" s="1"/>
  <c r="H32" i="3"/>
  <c r="H31" i="3"/>
  <c r="H30" i="3"/>
  <c r="I29" i="3"/>
  <c r="K29" i="3" s="1"/>
  <c r="H29" i="3" s="1"/>
  <c r="H28" i="3"/>
  <c r="I27" i="3"/>
  <c r="K27" i="3" s="1"/>
  <c r="H27" i="3" s="1"/>
  <c r="H26" i="3"/>
  <c r="K25" i="3"/>
  <c r="I25" i="3"/>
  <c r="H25" i="3" s="1"/>
  <c r="H24" i="3"/>
  <c r="I23" i="3"/>
  <c r="K23" i="3" s="1"/>
  <c r="I22" i="3"/>
  <c r="K22" i="3" s="1"/>
  <c r="H22" i="3" s="1"/>
  <c r="I21" i="3"/>
  <c r="H20" i="3"/>
  <c r="H19" i="3"/>
  <c r="H18" i="3"/>
  <c r="H17" i="3"/>
  <c r="I16" i="3"/>
  <c r="K16" i="3" s="1"/>
  <c r="H16" i="3" s="1"/>
  <c r="H15" i="3"/>
  <c r="I14" i="3"/>
  <c r="H14" i="3" s="1"/>
  <c r="H13" i="3"/>
  <c r="I12" i="3"/>
  <c r="K12" i="3" s="1"/>
  <c r="H11" i="3"/>
  <c r="H10" i="3"/>
  <c r="H9" i="3"/>
  <c r="H8" i="3"/>
  <c r="H7" i="3"/>
  <c r="H6" i="3"/>
  <c r="H5" i="3"/>
  <c r="K2" i="3"/>
  <c r="K4" i="3" s="1"/>
  <c r="I2" i="3"/>
  <c r="I4" i="3" s="1"/>
  <c r="H2" i="3"/>
  <c r="G138" i="2"/>
  <c r="G133" i="2"/>
  <c r="G129" i="2"/>
  <c r="I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G96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0" i="2"/>
  <c r="F49" i="2"/>
  <c r="F47" i="2"/>
  <c r="F46" i="2"/>
  <c r="F45" i="2"/>
  <c r="F44" i="2"/>
  <c r="G43" i="2"/>
  <c r="G125" i="2" s="1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H8" i="2"/>
  <c r="F8" i="2" s="1"/>
  <c r="F125" i="2" s="1"/>
  <c r="F7" i="2"/>
  <c r="F6" i="2"/>
  <c r="F5" i="2"/>
  <c r="F4" i="2"/>
  <c r="K120" i="1"/>
  <c r="G120" i="1" s="1"/>
  <c r="J120" i="1"/>
  <c r="I120" i="1"/>
  <c r="H120" i="1"/>
  <c r="H104" i="1"/>
  <c r="K64" i="1"/>
  <c r="J64" i="1"/>
  <c r="I64" i="1"/>
  <c r="I125" i="1" s="1"/>
  <c r="H64" i="1"/>
  <c r="G64" i="1" s="1"/>
  <c r="K54" i="1"/>
  <c r="J54" i="1"/>
  <c r="G54" i="1" s="1"/>
  <c r="I54" i="1"/>
  <c r="H54" i="1"/>
  <c r="H34" i="1"/>
  <c r="K9" i="1"/>
  <c r="K125" i="1" s="1"/>
  <c r="J9" i="1"/>
  <c r="J125" i="1" s="1"/>
  <c r="L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55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  <c r="U120" i="10" l="1"/>
  <c r="U115" i="10"/>
  <c r="U105" i="10"/>
  <c r="U95" i="10"/>
  <c r="N125" i="10"/>
  <c r="N126" i="10" s="1"/>
  <c r="U21" i="10"/>
  <c r="U11" i="10"/>
  <c r="U85" i="10"/>
  <c r="U75" i="10"/>
  <c r="U65" i="10"/>
  <c r="U45" i="10"/>
  <c r="U15" i="10"/>
  <c r="U5" i="10"/>
  <c r="U90" i="10"/>
  <c r="U123" i="10"/>
  <c r="U111" i="10"/>
  <c r="U101" i="10"/>
  <c r="U66" i="10"/>
  <c r="U36" i="10"/>
  <c r="U26" i="10"/>
  <c r="U16" i="10"/>
  <c r="U108" i="10"/>
  <c r="U107" i="10"/>
  <c r="U103" i="10"/>
  <c r="U98" i="10"/>
  <c r="U97" i="10"/>
  <c r="U88" i="10"/>
  <c r="U87" i="10"/>
  <c r="U78" i="10"/>
  <c r="U77" i="10"/>
  <c r="U68" i="10"/>
  <c r="U67" i="10"/>
  <c r="U58" i="10"/>
  <c r="U57" i="10"/>
  <c r="U48" i="10"/>
  <c r="U47" i="10"/>
  <c r="U38" i="10"/>
  <c r="U37" i="10"/>
  <c r="U28" i="10"/>
  <c r="U27" i="10"/>
  <c r="U24" i="10"/>
  <c r="U18" i="10"/>
  <c r="U17" i="10"/>
  <c r="U14" i="10"/>
  <c r="U8" i="10"/>
  <c r="U7" i="10"/>
  <c r="C125" i="9"/>
  <c r="L125" i="10"/>
  <c r="U117" i="10"/>
  <c r="U9" i="10"/>
  <c r="U109" i="10"/>
  <c r="U99" i="10"/>
  <c r="U118" i="10"/>
  <c r="U124" i="10"/>
  <c r="U91" i="10"/>
  <c r="U119" i="10"/>
  <c r="M125" i="10"/>
  <c r="U6" i="10"/>
  <c r="O125" i="10"/>
  <c r="O126" i="10" s="1"/>
  <c r="U122" i="10"/>
  <c r="P72" i="8"/>
  <c r="P89" i="8"/>
  <c r="P6" i="8"/>
  <c r="P125" i="8" s="1"/>
  <c r="Q125" i="7"/>
  <c r="O43" i="7"/>
  <c r="N54" i="7"/>
  <c r="J54" i="11"/>
  <c r="J35" i="11"/>
  <c r="H54" i="11"/>
  <c r="K54" i="11" s="1"/>
  <c r="H35" i="11"/>
  <c r="K35" i="11" s="1"/>
  <c r="H87" i="11"/>
  <c r="K87" i="11" s="1"/>
  <c r="H120" i="3"/>
  <c r="H4" i="3"/>
  <c r="K21" i="3"/>
  <c r="K171" i="3"/>
  <c r="L171" i="3"/>
  <c r="L173" i="3" s="1"/>
  <c r="H12" i="3"/>
  <c r="H23" i="3"/>
  <c r="H44" i="3"/>
  <c r="I172" i="3"/>
  <c r="H125" i="2"/>
  <c r="H125" i="1"/>
  <c r="G125" i="1"/>
  <c r="U125" i="10" l="1"/>
  <c r="L126" i="10"/>
  <c r="O125" i="7"/>
  <c r="N43" i="7"/>
  <c r="N125" i="7" s="1"/>
  <c r="K172" i="3"/>
  <c r="K173" i="3" s="1"/>
  <c r="H21" i="3"/>
  <c r="H126" i="3" l="1"/>
  <c r="H79" i="3" s="1"/>
  <c r="I79" i="3" s="1"/>
  <c r="R146" i="3"/>
  <c r="R147" i="3"/>
  <c r="R148" i="3"/>
  <c r="R144" i="3"/>
  <c r="R145" i="3"/>
  <c r="R143" i="3"/>
  <c r="R141" i="3"/>
  <c r="R142" i="3"/>
  <c r="R140" i="3"/>
  <c r="B4" i="3"/>
  <c r="K79" i="3" l="1"/>
  <c r="K125" i="3" s="1"/>
  <c r="I125" i="3"/>
  <c r="H125" i="3"/>
  <c r="P140" i="3"/>
  <c r="F140" i="3"/>
  <c r="N132" i="3" l="1"/>
  <c r="I122" i="10" l="1"/>
  <c r="I123" i="10"/>
  <c r="I124" i="10"/>
  <c r="Q140" i="3" l="1"/>
  <c r="C131" i="1" l="1"/>
  <c r="C132" i="1"/>
  <c r="C151" i="1" l="1"/>
  <c r="D125" i="11" l="1"/>
  <c r="E2" i="11"/>
  <c r="C2" i="11"/>
  <c r="B122" i="11"/>
  <c r="B123" i="11"/>
  <c r="B124" i="11"/>
  <c r="E173" i="3"/>
  <c r="E172" i="3"/>
  <c r="E171" i="3"/>
  <c r="C172" i="3"/>
  <c r="C171" i="3"/>
  <c r="B2" i="11" l="1"/>
  <c r="H79" i="11" l="1"/>
  <c r="J47" i="11"/>
  <c r="J12" i="11"/>
  <c r="H12" i="11"/>
  <c r="J29" i="11"/>
  <c r="K29" i="11" s="1"/>
  <c r="H47" i="11"/>
  <c r="J16" i="11"/>
  <c r="J44" i="11"/>
  <c r="H16" i="11"/>
  <c r="H44" i="11"/>
  <c r="J36" i="11"/>
  <c r="H29" i="11"/>
  <c r="H36" i="11"/>
  <c r="J23" i="11"/>
  <c r="H23" i="11"/>
  <c r="J79" i="11"/>
  <c r="K79" i="11" s="1"/>
  <c r="H45" i="11"/>
  <c r="J4" i="11"/>
  <c r="J28" i="11"/>
  <c r="J24" i="11"/>
  <c r="J21" i="11"/>
  <c r="J43" i="11"/>
  <c r="J27" i="11"/>
  <c r="J45" i="11"/>
  <c r="H27" i="11"/>
  <c r="K27" i="11" s="1"/>
  <c r="J32" i="11"/>
  <c r="H120" i="11"/>
  <c r="K120" i="11" s="1"/>
  <c r="H24" i="11"/>
  <c r="H22" i="11"/>
  <c r="K22" i="11" s="1"/>
  <c r="H32" i="11"/>
  <c r="K32" i="11" s="1"/>
  <c r="H28" i="11"/>
  <c r="H43" i="11"/>
  <c r="K43" i="11" s="1"/>
  <c r="H21" i="11"/>
  <c r="J120" i="11"/>
  <c r="H4" i="11"/>
  <c r="J22" i="11"/>
  <c r="K12" i="11" l="1"/>
  <c r="K24" i="11"/>
  <c r="J125" i="11"/>
  <c r="K44" i="11"/>
  <c r="H125" i="11"/>
  <c r="K4" i="11"/>
  <c r="K45" i="11"/>
  <c r="K47" i="11"/>
  <c r="K16" i="11"/>
  <c r="K23" i="11"/>
  <c r="K28" i="11"/>
  <c r="K21" i="11"/>
  <c r="K36" i="11"/>
  <c r="I125" i="8"/>
  <c r="B79" i="7" l="1"/>
  <c r="C140" i="3" l="1"/>
  <c r="B2" i="3" l="1"/>
  <c r="F172" i="3" l="1"/>
  <c r="F171" i="3"/>
  <c r="B79" i="10"/>
  <c r="C79" i="10"/>
  <c r="D79" i="10"/>
  <c r="E79" i="10"/>
  <c r="F79" i="10"/>
  <c r="G79" i="10"/>
  <c r="H79" i="10"/>
  <c r="J79" i="10"/>
  <c r="B51" i="3"/>
  <c r="B50" i="10"/>
  <c r="C50" i="10"/>
  <c r="G50" i="10"/>
  <c r="F173" i="3" l="1"/>
  <c r="I51" i="10"/>
  <c r="B51" i="11"/>
  <c r="F51" i="11" s="1"/>
  <c r="B25" i="3"/>
  <c r="B25" i="10"/>
  <c r="C25" i="10"/>
  <c r="D25" i="10"/>
  <c r="E25" i="10"/>
  <c r="F25" i="10"/>
  <c r="G25" i="10"/>
  <c r="H25" i="10"/>
  <c r="J25" i="10"/>
  <c r="B48" i="3"/>
  <c r="B48" i="10"/>
  <c r="C48" i="10"/>
  <c r="D48" i="10"/>
  <c r="E48" i="10"/>
  <c r="F48" i="10"/>
  <c r="G48" i="10"/>
  <c r="H48" i="10"/>
  <c r="J48" i="10"/>
  <c r="B12" i="3"/>
  <c r="B12" i="10"/>
  <c r="C12" i="10"/>
  <c r="D12" i="10"/>
  <c r="E12" i="10"/>
  <c r="F12" i="10"/>
  <c r="G12" i="10"/>
  <c r="H12" i="10"/>
  <c r="J12" i="10"/>
  <c r="B140" i="3"/>
  <c r="D141" i="3"/>
  <c r="I25" i="10" l="1"/>
  <c r="K25" i="10" s="1"/>
  <c r="B25" i="11"/>
  <c r="F25" i="11" s="1"/>
  <c r="I48" i="10"/>
  <c r="B48" i="11"/>
  <c r="F48" i="11" s="1"/>
  <c r="I12" i="10"/>
  <c r="B12" i="11"/>
  <c r="K48" i="10"/>
  <c r="K12" i="10"/>
  <c r="E12" i="11" l="1"/>
  <c r="B141" i="3"/>
  <c r="C141" i="3"/>
  <c r="E141" i="3" s="1"/>
  <c r="F12" i="11" l="1"/>
  <c r="F142" i="3"/>
  <c r="Q142" i="3"/>
  <c r="E142" i="3"/>
  <c r="D142" i="3"/>
  <c r="F141" i="3"/>
  <c r="Q141" i="3"/>
  <c r="P150" i="3"/>
  <c r="O150" i="3"/>
  <c r="F150" i="3" s="1"/>
  <c r="Q150" i="3" s="1"/>
  <c r="E150" i="3"/>
  <c r="D150" i="3"/>
  <c r="P149" i="3"/>
  <c r="O149" i="3"/>
  <c r="N149" i="3"/>
  <c r="F149" i="3" s="1"/>
  <c r="Q149" i="3" s="1"/>
  <c r="E149" i="3"/>
  <c r="D149" i="3"/>
  <c r="P148" i="3"/>
  <c r="N148" i="3"/>
  <c r="F148" i="3" s="1"/>
  <c r="Q148" i="3" s="1"/>
  <c r="E148" i="3"/>
  <c r="D148" i="3"/>
  <c r="P147" i="3"/>
  <c r="G147" i="3"/>
  <c r="F147" i="3"/>
  <c r="E147" i="3"/>
  <c r="D147" i="3"/>
  <c r="F146" i="3"/>
  <c r="Q146" i="3" s="1"/>
  <c r="E146" i="3"/>
  <c r="D146" i="3"/>
  <c r="F145" i="3"/>
  <c r="Q145" i="3" s="1"/>
  <c r="D145" i="3"/>
  <c r="C145" i="3"/>
  <c r="E145" i="3" s="1"/>
  <c r="F144" i="3"/>
  <c r="E144" i="3"/>
  <c r="D144" i="3"/>
  <c r="F143" i="3"/>
  <c r="E143" i="3"/>
  <c r="D143" i="3"/>
  <c r="L150" i="3" l="1"/>
  <c r="R149" i="3"/>
  <c r="G136" i="3"/>
  <c r="Q143" i="3"/>
  <c r="Q147" i="3"/>
  <c r="Q144" i="3"/>
  <c r="C51" i="10" l="1"/>
  <c r="G51" i="10"/>
  <c r="B51" i="10"/>
  <c r="B52" i="3"/>
  <c r="I52" i="10" l="1"/>
  <c r="B52" i="11"/>
  <c r="F52" i="11" s="1"/>
  <c r="B128" i="9"/>
  <c r="B135" i="3" l="1"/>
  <c r="D134" i="3"/>
  <c r="D133" i="3"/>
  <c r="D132" i="3"/>
  <c r="D131" i="3"/>
  <c r="D130" i="3"/>
  <c r="D129" i="3"/>
  <c r="D135" i="3" l="1"/>
  <c r="C135" i="3" s="1"/>
  <c r="D125" i="7" l="1"/>
  <c r="D132" i="1" l="1"/>
  <c r="D152" i="1"/>
  <c r="E152" i="1"/>
  <c r="E153" i="1" s="1"/>
  <c r="F152" i="1"/>
  <c r="F153" i="1" s="1"/>
  <c r="D148" i="1"/>
  <c r="D149" i="1" s="1"/>
  <c r="E148" i="1"/>
  <c r="E149" i="1" s="1"/>
  <c r="F148" i="1"/>
  <c r="F149" i="1" s="1"/>
  <c r="D144" i="1"/>
  <c r="D145" i="1" s="1"/>
  <c r="E144" i="1"/>
  <c r="E145" i="1" s="1"/>
  <c r="F144" i="1"/>
  <c r="F145" i="1" s="1"/>
  <c r="D136" i="1"/>
  <c r="D137" i="1" s="1"/>
  <c r="E136" i="1"/>
  <c r="E137" i="1" s="1"/>
  <c r="F136" i="1"/>
  <c r="F137" i="1" s="1"/>
  <c r="E132" i="1"/>
  <c r="E133" i="1" s="1"/>
  <c r="F132" i="1"/>
  <c r="F133" i="1" s="1"/>
  <c r="C133" i="1"/>
  <c r="C152" i="1"/>
  <c r="C153" i="1" s="1"/>
  <c r="C148" i="1"/>
  <c r="C149" i="1" s="1"/>
  <c r="C144" i="1"/>
  <c r="C145" i="1" s="1"/>
  <c r="D128" i="1"/>
  <c r="D129" i="1" s="1"/>
  <c r="E128" i="1"/>
  <c r="E129" i="1" s="1"/>
  <c r="F128" i="1"/>
  <c r="F129" i="1" s="1"/>
  <c r="C128" i="1"/>
  <c r="C129" i="1" s="1"/>
  <c r="C136" i="1"/>
  <c r="C137" i="1" s="1"/>
  <c r="E151" i="1"/>
  <c r="B151" i="1" s="1"/>
  <c r="F151" i="1"/>
  <c r="F147" i="1"/>
  <c r="B147" i="1" s="1"/>
  <c r="E147" i="1"/>
  <c r="E127" i="1"/>
  <c r="F135" i="1"/>
  <c r="B135" i="1" s="1"/>
  <c r="E135" i="1"/>
  <c r="E131" i="1"/>
  <c r="B131" i="1" s="1"/>
  <c r="F131" i="1"/>
  <c r="F127" i="1"/>
  <c r="B127" i="1"/>
  <c r="C157" i="1"/>
  <c r="D157" i="1"/>
  <c r="D161" i="1" s="1"/>
  <c r="C139" i="1"/>
  <c r="D139" i="1"/>
  <c r="B155" i="1"/>
  <c r="B143" i="1"/>
  <c r="B152" i="1" l="1"/>
  <c r="B153" i="1" s="1"/>
  <c r="C161" i="1"/>
  <c r="D153" i="1"/>
  <c r="B144" i="1"/>
  <c r="B145" i="1" s="1"/>
  <c r="E158" i="1"/>
  <c r="C158" i="1"/>
  <c r="C159" i="1" s="1"/>
  <c r="F158" i="1"/>
  <c r="B128" i="1"/>
  <c r="B129" i="1" s="1"/>
  <c r="B148" i="1"/>
  <c r="B149" i="1" s="1"/>
  <c r="F140" i="1"/>
  <c r="F141" i="1" s="1"/>
  <c r="E140" i="1"/>
  <c r="B132" i="1"/>
  <c r="B133" i="1" s="1"/>
  <c r="D133" i="1"/>
  <c r="D140" i="1"/>
  <c r="D141" i="1" s="1"/>
  <c r="C140" i="1"/>
  <c r="D158" i="1"/>
  <c r="D159" i="1" s="1"/>
  <c r="B136" i="1"/>
  <c r="B137" i="1" s="1"/>
  <c r="E157" i="1"/>
  <c r="B157" i="1"/>
  <c r="F157" i="1"/>
  <c r="F139" i="1"/>
  <c r="B139" i="1"/>
  <c r="E139" i="1"/>
  <c r="E161" i="1" l="1"/>
  <c r="E159" i="1"/>
  <c r="F159" i="1"/>
  <c r="F161" i="1"/>
  <c r="E141" i="1"/>
  <c r="B161" i="1"/>
  <c r="E162" i="1"/>
  <c r="F162" i="1"/>
  <c r="D162" i="1"/>
  <c r="B158" i="1"/>
  <c r="B159" i="1" s="1"/>
  <c r="B140" i="1"/>
  <c r="B141" i="1" s="1"/>
  <c r="C141" i="1"/>
  <c r="C162" i="1"/>
  <c r="B162" i="1" l="1"/>
  <c r="D125" i="3" l="1"/>
  <c r="D126" i="11" s="1"/>
  <c r="J121" i="10" l="1"/>
  <c r="J122" i="10"/>
  <c r="J123" i="10"/>
  <c r="J124" i="10"/>
  <c r="B5" i="8"/>
  <c r="B7" i="8"/>
  <c r="B8" i="8"/>
  <c r="B9" i="8"/>
  <c r="B10" i="8"/>
  <c r="B11" i="8"/>
  <c r="B13" i="8"/>
  <c r="B14" i="8"/>
  <c r="B15" i="8"/>
  <c r="B16" i="8"/>
  <c r="B17" i="8"/>
  <c r="B18" i="8"/>
  <c r="B19" i="8"/>
  <c r="B20" i="8"/>
  <c r="B21" i="8"/>
  <c r="B22" i="8"/>
  <c r="B23" i="8"/>
  <c r="B24" i="8"/>
  <c r="B26" i="8"/>
  <c r="B27" i="8"/>
  <c r="B28" i="8"/>
  <c r="B29" i="8"/>
  <c r="B30" i="8"/>
  <c r="B31" i="8"/>
  <c r="B33" i="8"/>
  <c r="B35" i="8"/>
  <c r="B36" i="8"/>
  <c r="B37" i="8"/>
  <c r="B38" i="8"/>
  <c r="B39" i="8"/>
  <c r="B41" i="8"/>
  <c r="B42" i="8"/>
  <c r="B43" i="8"/>
  <c r="B44" i="8"/>
  <c r="B46" i="8"/>
  <c r="B47" i="8"/>
  <c r="B49" i="8"/>
  <c r="B50" i="8"/>
  <c r="B53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9" i="8"/>
  <c r="B100" i="8"/>
  <c r="B101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4" i="8"/>
  <c r="AA55" i="10"/>
  <c r="D54" i="5"/>
  <c r="AA54" i="10" s="1"/>
  <c r="AD55" i="8"/>
  <c r="AD54" i="8" s="1"/>
  <c r="AD124" i="8"/>
  <c r="AD123" i="8"/>
  <c r="AD122" i="8"/>
  <c r="AD121" i="8"/>
  <c r="AD120" i="8"/>
  <c r="AD119" i="8"/>
  <c r="AD118" i="8"/>
  <c r="AD117" i="8"/>
  <c r="AD116" i="8"/>
  <c r="AD115" i="8"/>
  <c r="AD114" i="8"/>
  <c r="AD113" i="8"/>
  <c r="AD112" i="8"/>
  <c r="AD111" i="8"/>
  <c r="AD110" i="8"/>
  <c r="AD109" i="8"/>
  <c r="AD108" i="8"/>
  <c r="AD107" i="8"/>
  <c r="AD106" i="8"/>
  <c r="AD105" i="8"/>
  <c r="AD104" i="8"/>
  <c r="AD103" i="8"/>
  <c r="AD102" i="8"/>
  <c r="AD101" i="8"/>
  <c r="AD100" i="8"/>
  <c r="AD99" i="8"/>
  <c r="AD98" i="8"/>
  <c r="AD97" i="8"/>
  <c r="AD96" i="8"/>
  <c r="AD95" i="8"/>
  <c r="AD94" i="8"/>
  <c r="AD93" i="8"/>
  <c r="AD92" i="8"/>
  <c r="AD91" i="8"/>
  <c r="AD90" i="8"/>
  <c r="AD89" i="8"/>
  <c r="AD88" i="8"/>
  <c r="AD87" i="8"/>
  <c r="AD86" i="8"/>
  <c r="AD85" i="8"/>
  <c r="AD84" i="8"/>
  <c r="AD83" i="8"/>
  <c r="AD82" i="8"/>
  <c r="AD81" i="8"/>
  <c r="AD80" i="8"/>
  <c r="AD78" i="8"/>
  <c r="AD77" i="8"/>
  <c r="AD76" i="8"/>
  <c r="AD75" i="8"/>
  <c r="AD74" i="8"/>
  <c r="AD73" i="8"/>
  <c r="AD72" i="8"/>
  <c r="AD71" i="8"/>
  <c r="AD70" i="8"/>
  <c r="AD69" i="8"/>
  <c r="AD68" i="8"/>
  <c r="AD67" i="8"/>
  <c r="AD66" i="8"/>
  <c r="AD65" i="8"/>
  <c r="AD64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1" i="8"/>
  <c r="AD10" i="8"/>
  <c r="AD9" i="8"/>
  <c r="AD8" i="8"/>
  <c r="AD7" i="8"/>
  <c r="AD6" i="8"/>
  <c r="AD5" i="8"/>
  <c r="AD4" i="8"/>
  <c r="U54" i="6"/>
  <c r="M55" i="1"/>
  <c r="M54" i="1" s="1"/>
  <c r="J55" i="2"/>
  <c r="J54" i="2"/>
  <c r="N54" i="3"/>
  <c r="F51" i="10" l="1"/>
  <c r="F50" i="10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55" i="7"/>
  <c r="Y54" i="7" s="1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4" i="7"/>
  <c r="Y23" i="7"/>
  <c r="Y22" i="7"/>
  <c r="Y21" i="7"/>
  <c r="Y20" i="7"/>
  <c r="Y19" i="7"/>
  <c r="Y18" i="7"/>
  <c r="Y17" i="7"/>
  <c r="Y16" i="7"/>
  <c r="Y15" i="7"/>
  <c r="Y14" i="7"/>
  <c r="Y13" i="7"/>
  <c r="Y11" i="7"/>
  <c r="Y10" i="7"/>
  <c r="Y9" i="7"/>
  <c r="Y8" i="7"/>
  <c r="Y7" i="7"/>
  <c r="Y6" i="7"/>
  <c r="Y5" i="7"/>
  <c r="Y4" i="7"/>
  <c r="B5" i="7"/>
  <c r="D5" i="10" s="1"/>
  <c r="B6" i="7"/>
  <c r="D6" i="10" s="1"/>
  <c r="B7" i="7"/>
  <c r="D7" i="10" s="1"/>
  <c r="B8" i="7"/>
  <c r="D8" i="10" s="1"/>
  <c r="B9" i="7"/>
  <c r="D9" i="10" s="1"/>
  <c r="B10" i="7"/>
  <c r="D10" i="10" s="1"/>
  <c r="B11" i="7"/>
  <c r="D11" i="10" s="1"/>
  <c r="B13" i="7"/>
  <c r="D13" i="10" s="1"/>
  <c r="B14" i="7"/>
  <c r="D14" i="10" s="1"/>
  <c r="B15" i="7"/>
  <c r="D15" i="10" s="1"/>
  <c r="B16" i="7"/>
  <c r="D16" i="10" s="1"/>
  <c r="B17" i="7"/>
  <c r="D17" i="10" s="1"/>
  <c r="B18" i="7"/>
  <c r="D18" i="10" s="1"/>
  <c r="B19" i="7"/>
  <c r="D19" i="10" s="1"/>
  <c r="B20" i="7"/>
  <c r="D20" i="10" s="1"/>
  <c r="B21" i="7"/>
  <c r="D21" i="10" s="1"/>
  <c r="B22" i="7"/>
  <c r="D22" i="10" s="1"/>
  <c r="B23" i="7"/>
  <c r="D23" i="10" s="1"/>
  <c r="B24" i="7"/>
  <c r="D24" i="10" s="1"/>
  <c r="B26" i="7"/>
  <c r="D26" i="10" s="1"/>
  <c r="B27" i="7"/>
  <c r="D27" i="10" s="1"/>
  <c r="B28" i="7"/>
  <c r="D28" i="10" s="1"/>
  <c r="B29" i="7"/>
  <c r="D29" i="10" s="1"/>
  <c r="B30" i="7"/>
  <c r="D30" i="10" s="1"/>
  <c r="B31" i="7"/>
  <c r="D31" i="10" s="1"/>
  <c r="B32" i="7"/>
  <c r="D32" i="10" s="1"/>
  <c r="B33" i="7"/>
  <c r="D33" i="10" s="1"/>
  <c r="B34" i="7"/>
  <c r="D34" i="10" s="1"/>
  <c r="B35" i="7"/>
  <c r="D35" i="10" s="1"/>
  <c r="B36" i="7"/>
  <c r="D36" i="10" s="1"/>
  <c r="B37" i="7"/>
  <c r="D37" i="10" s="1"/>
  <c r="B38" i="7"/>
  <c r="D38" i="10" s="1"/>
  <c r="B39" i="7"/>
  <c r="D39" i="10" s="1"/>
  <c r="B40" i="7"/>
  <c r="D40" i="10" s="1"/>
  <c r="B41" i="7"/>
  <c r="D41" i="10" s="1"/>
  <c r="B42" i="7"/>
  <c r="D42" i="10" s="1"/>
  <c r="B43" i="7"/>
  <c r="D43" i="10" s="1"/>
  <c r="B44" i="7"/>
  <c r="D44" i="10" s="1"/>
  <c r="B45" i="7"/>
  <c r="D45" i="10" s="1"/>
  <c r="B46" i="7"/>
  <c r="D46" i="10" s="1"/>
  <c r="B47" i="7"/>
  <c r="D47" i="10" s="1"/>
  <c r="B49" i="7"/>
  <c r="D49" i="10" s="1"/>
  <c r="B50" i="7"/>
  <c r="D50" i="10" s="1"/>
  <c r="B53" i="7"/>
  <c r="D53" i="10" s="1"/>
  <c r="B54" i="7"/>
  <c r="D54" i="10" s="1"/>
  <c r="B55" i="7"/>
  <c r="D55" i="10" s="1"/>
  <c r="B56" i="7"/>
  <c r="D56" i="10" s="1"/>
  <c r="B57" i="7"/>
  <c r="D57" i="10" s="1"/>
  <c r="B58" i="7"/>
  <c r="D58" i="10" s="1"/>
  <c r="B59" i="7"/>
  <c r="D59" i="10" s="1"/>
  <c r="B60" i="7"/>
  <c r="D60" i="10" s="1"/>
  <c r="B61" i="7"/>
  <c r="D61" i="10" s="1"/>
  <c r="B62" i="7"/>
  <c r="D62" i="10" s="1"/>
  <c r="B63" i="7"/>
  <c r="D63" i="10" s="1"/>
  <c r="B64" i="7"/>
  <c r="D64" i="10" s="1"/>
  <c r="B65" i="7"/>
  <c r="D65" i="10" s="1"/>
  <c r="B66" i="7"/>
  <c r="D66" i="10" s="1"/>
  <c r="B67" i="7"/>
  <c r="D67" i="10" s="1"/>
  <c r="B68" i="7"/>
  <c r="D68" i="10" s="1"/>
  <c r="B69" i="7"/>
  <c r="D69" i="10" s="1"/>
  <c r="B70" i="7"/>
  <c r="D70" i="10" s="1"/>
  <c r="B71" i="7"/>
  <c r="D71" i="10" s="1"/>
  <c r="B72" i="7"/>
  <c r="D72" i="10" s="1"/>
  <c r="B73" i="7"/>
  <c r="D73" i="10" s="1"/>
  <c r="B74" i="7"/>
  <c r="D74" i="10" s="1"/>
  <c r="B75" i="7"/>
  <c r="D75" i="10" s="1"/>
  <c r="B76" i="7"/>
  <c r="D76" i="10" s="1"/>
  <c r="B77" i="7"/>
  <c r="D77" i="10" s="1"/>
  <c r="B78" i="7"/>
  <c r="D78" i="10" s="1"/>
  <c r="B80" i="7"/>
  <c r="D80" i="10" s="1"/>
  <c r="B81" i="7"/>
  <c r="D81" i="10" s="1"/>
  <c r="B82" i="7"/>
  <c r="D82" i="10" s="1"/>
  <c r="B83" i="7"/>
  <c r="D83" i="10" s="1"/>
  <c r="B84" i="7"/>
  <c r="D84" i="10" s="1"/>
  <c r="B85" i="7"/>
  <c r="D85" i="10" s="1"/>
  <c r="B86" i="7"/>
  <c r="D86" i="10" s="1"/>
  <c r="B87" i="7"/>
  <c r="D87" i="10" s="1"/>
  <c r="B88" i="7"/>
  <c r="D88" i="10" s="1"/>
  <c r="B89" i="7"/>
  <c r="D89" i="10" s="1"/>
  <c r="B90" i="7"/>
  <c r="D90" i="10" s="1"/>
  <c r="B91" i="7"/>
  <c r="D91" i="10" s="1"/>
  <c r="B92" i="7"/>
  <c r="D92" i="10" s="1"/>
  <c r="B93" i="7"/>
  <c r="D93" i="10" s="1"/>
  <c r="B94" i="7"/>
  <c r="D94" i="10" s="1"/>
  <c r="B95" i="7"/>
  <c r="D95" i="10" s="1"/>
  <c r="B96" i="7"/>
  <c r="D96" i="10" s="1"/>
  <c r="B97" i="7"/>
  <c r="D97" i="10" s="1"/>
  <c r="B98" i="7"/>
  <c r="D98" i="10" s="1"/>
  <c r="B99" i="7"/>
  <c r="D99" i="10" s="1"/>
  <c r="B100" i="7"/>
  <c r="D100" i="10" s="1"/>
  <c r="B101" i="7"/>
  <c r="D101" i="10" s="1"/>
  <c r="B102" i="7"/>
  <c r="D102" i="10" s="1"/>
  <c r="B103" i="7"/>
  <c r="D103" i="10" s="1"/>
  <c r="B104" i="7"/>
  <c r="D104" i="10" s="1"/>
  <c r="B105" i="7"/>
  <c r="D105" i="10" s="1"/>
  <c r="B106" i="7"/>
  <c r="D106" i="10" s="1"/>
  <c r="B107" i="7"/>
  <c r="D107" i="10" s="1"/>
  <c r="B108" i="7"/>
  <c r="D108" i="10" s="1"/>
  <c r="B109" i="7"/>
  <c r="D109" i="10" s="1"/>
  <c r="B110" i="7"/>
  <c r="D110" i="10" s="1"/>
  <c r="B111" i="7"/>
  <c r="D111" i="10" s="1"/>
  <c r="B112" i="7"/>
  <c r="D112" i="10" s="1"/>
  <c r="B113" i="7"/>
  <c r="D113" i="10" s="1"/>
  <c r="B114" i="7"/>
  <c r="D114" i="10" s="1"/>
  <c r="B115" i="7"/>
  <c r="D115" i="10" s="1"/>
  <c r="B116" i="7"/>
  <c r="D116" i="10" s="1"/>
  <c r="B117" i="7"/>
  <c r="D117" i="10" s="1"/>
  <c r="B118" i="7"/>
  <c r="D118" i="10" s="1"/>
  <c r="B119" i="7"/>
  <c r="D119" i="10" s="1"/>
  <c r="B120" i="7"/>
  <c r="D120" i="10" s="1"/>
  <c r="B121" i="7"/>
  <c r="D121" i="10" s="1"/>
  <c r="B122" i="7"/>
  <c r="D122" i="10" s="1"/>
  <c r="B123" i="7"/>
  <c r="D123" i="10" s="1"/>
  <c r="B124" i="7"/>
  <c r="D124" i="10" s="1"/>
  <c r="B4" i="7"/>
  <c r="D4" i="10" s="1"/>
  <c r="L125" i="7"/>
  <c r="K125" i="7"/>
  <c r="J125" i="7"/>
  <c r="I125" i="7"/>
  <c r="H125" i="7"/>
  <c r="G125" i="7"/>
  <c r="F125" i="7"/>
  <c r="E125" i="7"/>
  <c r="C125" i="7"/>
  <c r="B5" i="3"/>
  <c r="B6" i="3"/>
  <c r="B7" i="3"/>
  <c r="B8" i="3"/>
  <c r="B9" i="3"/>
  <c r="B10" i="3"/>
  <c r="B11" i="3"/>
  <c r="B13" i="3"/>
  <c r="B14" i="3"/>
  <c r="B15" i="3"/>
  <c r="B16" i="3"/>
  <c r="B17" i="3"/>
  <c r="B18" i="3"/>
  <c r="B19" i="3"/>
  <c r="B20" i="3"/>
  <c r="B21" i="3"/>
  <c r="B22" i="3"/>
  <c r="B23" i="3"/>
  <c r="B24" i="3"/>
  <c r="B26" i="3"/>
  <c r="B27" i="3"/>
  <c r="B28" i="3"/>
  <c r="B29" i="3"/>
  <c r="B30" i="3"/>
  <c r="B31" i="3"/>
  <c r="B32" i="3"/>
  <c r="I32" i="10" s="1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9" i="3"/>
  <c r="B50" i="3"/>
  <c r="B53" i="3"/>
  <c r="B54" i="3"/>
  <c r="I54" i="10" s="1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80" i="3"/>
  <c r="B81" i="3"/>
  <c r="B82" i="3"/>
  <c r="B83" i="3"/>
  <c r="B84" i="3"/>
  <c r="B85" i="3"/>
  <c r="B86" i="3"/>
  <c r="B87" i="3"/>
  <c r="I87" i="10" s="1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I120" i="10" s="1"/>
  <c r="B121" i="3"/>
  <c r="B122" i="3"/>
  <c r="B123" i="3"/>
  <c r="B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55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5" i="3"/>
  <c r="N14" i="3"/>
  <c r="N13" i="3"/>
  <c r="N11" i="3"/>
  <c r="N10" i="3"/>
  <c r="N9" i="3"/>
  <c r="N8" i="3"/>
  <c r="N7" i="3"/>
  <c r="N6" i="3"/>
  <c r="N5" i="3"/>
  <c r="N4" i="3"/>
  <c r="N124" i="3"/>
  <c r="F125" i="3"/>
  <c r="F126" i="3" s="1"/>
  <c r="B5" i="10"/>
  <c r="B6" i="10"/>
  <c r="B7" i="10"/>
  <c r="B8" i="10"/>
  <c r="B9" i="10"/>
  <c r="B10" i="10"/>
  <c r="B11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9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I110" i="10" l="1"/>
  <c r="B110" i="11"/>
  <c r="F110" i="11" s="1"/>
  <c r="I100" i="10"/>
  <c r="B100" i="11"/>
  <c r="F100" i="11" s="1"/>
  <c r="I90" i="10"/>
  <c r="B90" i="11"/>
  <c r="F90" i="11" s="1"/>
  <c r="I80" i="10"/>
  <c r="B80" i="11"/>
  <c r="F80" i="11" s="1"/>
  <c r="I69" i="10"/>
  <c r="B69" i="11"/>
  <c r="F69" i="11" s="1"/>
  <c r="I59" i="10"/>
  <c r="B59" i="11"/>
  <c r="F59" i="11" s="1"/>
  <c r="I46" i="10"/>
  <c r="B46" i="11"/>
  <c r="F46" i="11" s="1"/>
  <c r="I36" i="10"/>
  <c r="B36" i="11"/>
  <c r="I26" i="10"/>
  <c r="B26" i="11"/>
  <c r="F26" i="11" s="1"/>
  <c r="I15" i="10"/>
  <c r="B15" i="11"/>
  <c r="F15" i="11" s="1"/>
  <c r="I99" i="10"/>
  <c r="B99" i="11"/>
  <c r="F99" i="11" s="1"/>
  <c r="I89" i="10"/>
  <c r="B89" i="11"/>
  <c r="F89" i="11" s="1"/>
  <c r="I78" i="10"/>
  <c r="B78" i="11"/>
  <c r="F78" i="11" s="1"/>
  <c r="I45" i="10"/>
  <c r="B45" i="11"/>
  <c r="I35" i="10"/>
  <c r="B35" i="11"/>
  <c r="F35" i="11" s="1"/>
  <c r="I24" i="10"/>
  <c r="B24" i="11"/>
  <c r="I14" i="10"/>
  <c r="B14" i="11"/>
  <c r="F14" i="11" s="1"/>
  <c r="I118" i="10"/>
  <c r="B118" i="11"/>
  <c r="F118" i="11" s="1"/>
  <c r="I13" i="10"/>
  <c r="B13" i="11"/>
  <c r="F13" i="11" s="1"/>
  <c r="I68" i="10"/>
  <c r="B68" i="11"/>
  <c r="F68" i="11" s="1"/>
  <c r="I98" i="10"/>
  <c r="B98" i="11"/>
  <c r="F98" i="11" s="1"/>
  <c r="I77" i="10"/>
  <c r="B77" i="11"/>
  <c r="F77" i="11" s="1"/>
  <c r="I117" i="10"/>
  <c r="B117" i="11"/>
  <c r="F117" i="11" s="1"/>
  <c r="I107" i="10"/>
  <c r="B107" i="11"/>
  <c r="F107" i="11" s="1"/>
  <c r="I97" i="10"/>
  <c r="B97" i="11"/>
  <c r="F97" i="11" s="1"/>
  <c r="I76" i="10"/>
  <c r="B76" i="11"/>
  <c r="F76" i="11" s="1"/>
  <c r="I66" i="10"/>
  <c r="B66" i="11"/>
  <c r="F66" i="11" s="1"/>
  <c r="I56" i="10"/>
  <c r="B56" i="11"/>
  <c r="F56" i="11" s="1"/>
  <c r="I43" i="10"/>
  <c r="B43" i="11"/>
  <c r="I33" i="10"/>
  <c r="B33" i="11"/>
  <c r="F33" i="11" s="1"/>
  <c r="I22" i="10"/>
  <c r="B22" i="11"/>
  <c r="I11" i="10"/>
  <c r="B11" i="11"/>
  <c r="F11" i="11" s="1"/>
  <c r="I108" i="10"/>
  <c r="B108" i="11"/>
  <c r="F108" i="11" s="1"/>
  <c r="I57" i="10"/>
  <c r="B57" i="11"/>
  <c r="F57" i="11" s="1"/>
  <c r="I96" i="10"/>
  <c r="B96" i="11"/>
  <c r="F96" i="11" s="1"/>
  <c r="I65" i="10"/>
  <c r="B65" i="11"/>
  <c r="F65" i="11" s="1"/>
  <c r="I21" i="10"/>
  <c r="B21" i="11"/>
  <c r="I10" i="10"/>
  <c r="B10" i="11"/>
  <c r="F10" i="11" s="1"/>
  <c r="I109" i="10"/>
  <c r="B109" i="11"/>
  <c r="F109" i="11" s="1"/>
  <c r="I67" i="10"/>
  <c r="B67" i="11"/>
  <c r="F67" i="11" s="1"/>
  <c r="I31" i="10"/>
  <c r="B31" i="11"/>
  <c r="F31" i="11" s="1"/>
  <c r="I20" i="10"/>
  <c r="B20" i="11"/>
  <c r="F20" i="11" s="1"/>
  <c r="I9" i="10"/>
  <c r="B9" i="11"/>
  <c r="F9" i="11" s="1"/>
  <c r="I58" i="10"/>
  <c r="B58" i="11"/>
  <c r="F58" i="11" s="1"/>
  <c r="I44" i="10"/>
  <c r="B44" i="11"/>
  <c r="I106" i="10"/>
  <c r="B106" i="11"/>
  <c r="F106" i="11" s="1"/>
  <c r="I55" i="10"/>
  <c r="B55" i="11"/>
  <c r="F55" i="11" s="1"/>
  <c r="I114" i="10"/>
  <c r="B114" i="11"/>
  <c r="F114" i="11" s="1"/>
  <c r="I104" i="10"/>
  <c r="B104" i="11"/>
  <c r="F104" i="11" s="1"/>
  <c r="I94" i="10"/>
  <c r="B94" i="11"/>
  <c r="F94" i="11" s="1"/>
  <c r="I84" i="10"/>
  <c r="B84" i="11"/>
  <c r="F84" i="11" s="1"/>
  <c r="I73" i="10"/>
  <c r="B73" i="11"/>
  <c r="F73" i="11" s="1"/>
  <c r="I63" i="10"/>
  <c r="B63" i="11"/>
  <c r="F63" i="11" s="1"/>
  <c r="I53" i="10"/>
  <c r="B53" i="11"/>
  <c r="F53" i="11" s="1"/>
  <c r="I40" i="10"/>
  <c r="B40" i="11"/>
  <c r="F40" i="11" s="1"/>
  <c r="I30" i="10"/>
  <c r="B30" i="11"/>
  <c r="F30" i="11" s="1"/>
  <c r="I19" i="10"/>
  <c r="B19" i="11"/>
  <c r="F19" i="11" s="1"/>
  <c r="I8" i="10"/>
  <c r="B8" i="11"/>
  <c r="F8" i="11" s="1"/>
  <c r="I88" i="10"/>
  <c r="B88" i="11"/>
  <c r="F88" i="11" s="1"/>
  <c r="I75" i="10"/>
  <c r="B75" i="11"/>
  <c r="C75" i="11" s="1"/>
  <c r="F75" i="11" s="1"/>
  <c r="I113" i="10"/>
  <c r="B113" i="11"/>
  <c r="F113" i="11" s="1"/>
  <c r="I103" i="10"/>
  <c r="B103" i="11"/>
  <c r="F103" i="11" s="1"/>
  <c r="I93" i="10"/>
  <c r="B93" i="11"/>
  <c r="F93" i="11" s="1"/>
  <c r="I83" i="10"/>
  <c r="B83" i="11"/>
  <c r="F83" i="11" s="1"/>
  <c r="I72" i="10"/>
  <c r="B72" i="11"/>
  <c r="F72" i="11" s="1"/>
  <c r="I62" i="10"/>
  <c r="B62" i="11"/>
  <c r="F62" i="11" s="1"/>
  <c r="I50" i="10"/>
  <c r="B50" i="11"/>
  <c r="F50" i="11" s="1"/>
  <c r="I39" i="10"/>
  <c r="B39" i="11"/>
  <c r="F39" i="11" s="1"/>
  <c r="I29" i="10"/>
  <c r="B29" i="11"/>
  <c r="I18" i="10"/>
  <c r="B18" i="11"/>
  <c r="F18" i="11" s="1"/>
  <c r="I7" i="10"/>
  <c r="B7" i="11"/>
  <c r="F7" i="11" s="1"/>
  <c r="I119" i="10"/>
  <c r="B119" i="11"/>
  <c r="F119" i="11" s="1"/>
  <c r="I23" i="10"/>
  <c r="B23" i="11"/>
  <c r="I116" i="10"/>
  <c r="B116" i="11"/>
  <c r="F116" i="11" s="1"/>
  <c r="I115" i="10"/>
  <c r="B115" i="11"/>
  <c r="F115" i="11" s="1"/>
  <c r="I102" i="10"/>
  <c r="B102" i="11"/>
  <c r="F102" i="11" s="1"/>
  <c r="I92" i="10"/>
  <c r="B92" i="11"/>
  <c r="F92" i="11" s="1"/>
  <c r="I71" i="10"/>
  <c r="B71" i="11"/>
  <c r="F71" i="11" s="1"/>
  <c r="I61" i="10"/>
  <c r="B61" i="11"/>
  <c r="F61" i="11" s="1"/>
  <c r="I49" i="10"/>
  <c r="B49" i="11"/>
  <c r="F49" i="11" s="1"/>
  <c r="I38" i="10"/>
  <c r="B38" i="11"/>
  <c r="F38" i="11" s="1"/>
  <c r="I28" i="10"/>
  <c r="B28" i="11"/>
  <c r="I17" i="10"/>
  <c r="B17" i="11"/>
  <c r="F17" i="11" s="1"/>
  <c r="I6" i="10"/>
  <c r="B6" i="11"/>
  <c r="F6" i="11" s="1"/>
  <c r="I34" i="10"/>
  <c r="B34" i="11"/>
  <c r="F34" i="11" s="1"/>
  <c r="I86" i="10"/>
  <c r="B86" i="11"/>
  <c r="F86" i="11" s="1"/>
  <c r="I42" i="10"/>
  <c r="B42" i="11"/>
  <c r="F42" i="11" s="1"/>
  <c r="I105" i="10"/>
  <c r="B105" i="11"/>
  <c r="F105" i="11" s="1"/>
  <c r="I95" i="10"/>
  <c r="B95" i="11"/>
  <c r="F95" i="11" s="1"/>
  <c r="I85" i="10"/>
  <c r="B85" i="11"/>
  <c r="F85" i="11" s="1"/>
  <c r="I74" i="10"/>
  <c r="B74" i="11"/>
  <c r="F74" i="11" s="1"/>
  <c r="I64" i="10"/>
  <c r="B64" i="11"/>
  <c r="F64" i="11" s="1"/>
  <c r="I41" i="10"/>
  <c r="B41" i="11"/>
  <c r="F41" i="11" s="1"/>
  <c r="I112" i="10"/>
  <c r="B112" i="11"/>
  <c r="F112" i="11" s="1"/>
  <c r="I82" i="10"/>
  <c r="B82" i="11"/>
  <c r="F82" i="11" s="1"/>
  <c r="I121" i="10"/>
  <c r="B121" i="11"/>
  <c r="I111" i="10"/>
  <c r="B111" i="11"/>
  <c r="F111" i="11" s="1"/>
  <c r="I101" i="10"/>
  <c r="B101" i="11"/>
  <c r="F101" i="11" s="1"/>
  <c r="I91" i="10"/>
  <c r="B91" i="11"/>
  <c r="F91" i="11" s="1"/>
  <c r="I81" i="10"/>
  <c r="B81" i="11"/>
  <c r="F81" i="11" s="1"/>
  <c r="I70" i="10"/>
  <c r="B70" i="11"/>
  <c r="F70" i="11" s="1"/>
  <c r="I60" i="10"/>
  <c r="B60" i="11"/>
  <c r="F60" i="11" s="1"/>
  <c r="I47" i="10"/>
  <c r="B47" i="11"/>
  <c r="I37" i="10"/>
  <c r="B37" i="11"/>
  <c r="F37" i="11" s="1"/>
  <c r="I27" i="10"/>
  <c r="B27" i="11"/>
  <c r="I16" i="10"/>
  <c r="B16" i="11"/>
  <c r="I5" i="10"/>
  <c r="B5" i="11"/>
  <c r="F5" i="11" s="1"/>
  <c r="B87" i="11"/>
  <c r="I4" i="10"/>
  <c r="B4" i="11"/>
  <c r="B120" i="11"/>
  <c r="B32" i="11"/>
  <c r="B54" i="11"/>
  <c r="F54" i="11" s="1"/>
  <c r="B126" i="3"/>
  <c r="D52" i="10"/>
  <c r="D51" i="10"/>
  <c r="B125" i="7"/>
  <c r="F11" i="10"/>
  <c r="F20" i="10"/>
  <c r="F22" i="10"/>
  <c r="F55" i="10"/>
  <c r="F64" i="10"/>
  <c r="F86" i="10"/>
  <c r="F87" i="10"/>
  <c r="F96" i="10"/>
  <c r="F4" i="10"/>
  <c r="F117" i="10"/>
  <c r="B102" i="8"/>
  <c r="B103" i="8"/>
  <c r="F103" i="10" s="1"/>
  <c r="B98" i="8"/>
  <c r="F98" i="10" s="1"/>
  <c r="B54" i="8"/>
  <c r="F54" i="10" s="1"/>
  <c r="B45" i="8"/>
  <c r="F45" i="10" s="1"/>
  <c r="B40" i="8"/>
  <c r="F40" i="10" s="1"/>
  <c r="C125" i="8"/>
  <c r="B32" i="8"/>
  <c r="F32" i="10" s="1"/>
  <c r="B6" i="8"/>
  <c r="F6" i="10" s="1"/>
  <c r="O125" i="8"/>
  <c r="M125" i="8"/>
  <c r="L125" i="8"/>
  <c r="K125" i="8"/>
  <c r="J125" i="8"/>
  <c r="H125" i="8"/>
  <c r="G125" i="8"/>
  <c r="F125" i="8"/>
  <c r="E125" i="8"/>
  <c r="D125" i="8"/>
  <c r="F124" i="10"/>
  <c r="F123" i="10"/>
  <c r="F122" i="10"/>
  <c r="F121" i="10"/>
  <c r="F120" i="10"/>
  <c r="F119" i="10"/>
  <c r="F118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2" i="10"/>
  <c r="F101" i="10"/>
  <c r="F100" i="10"/>
  <c r="F99" i="10"/>
  <c r="F97" i="10"/>
  <c r="F95" i="10"/>
  <c r="F94" i="10"/>
  <c r="F93" i="10"/>
  <c r="F92" i="10"/>
  <c r="F91" i="10"/>
  <c r="F90" i="10"/>
  <c r="F89" i="10"/>
  <c r="F88" i="10"/>
  <c r="F85" i="10"/>
  <c r="F84" i="10"/>
  <c r="F83" i="10"/>
  <c r="F82" i="10"/>
  <c r="F81" i="10"/>
  <c r="F80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3" i="10"/>
  <c r="F62" i="10"/>
  <c r="F61" i="10"/>
  <c r="F60" i="10"/>
  <c r="F59" i="10"/>
  <c r="F58" i="10"/>
  <c r="F57" i="10"/>
  <c r="F56" i="10"/>
  <c r="F53" i="10"/>
  <c r="F52" i="10"/>
  <c r="F49" i="10"/>
  <c r="F47" i="10"/>
  <c r="F46" i="10"/>
  <c r="F44" i="10"/>
  <c r="F43" i="10"/>
  <c r="F42" i="10"/>
  <c r="F41" i="10"/>
  <c r="F39" i="10"/>
  <c r="F38" i="10"/>
  <c r="F37" i="10"/>
  <c r="F36" i="10"/>
  <c r="F35" i="10"/>
  <c r="F33" i="10"/>
  <c r="F31" i="10"/>
  <c r="F30" i="10"/>
  <c r="F29" i="10"/>
  <c r="F28" i="10"/>
  <c r="F27" i="10"/>
  <c r="F26" i="10"/>
  <c r="F24" i="10"/>
  <c r="F23" i="10"/>
  <c r="F21" i="10"/>
  <c r="F19" i="10"/>
  <c r="F18" i="10"/>
  <c r="F17" i="10"/>
  <c r="F16" i="10"/>
  <c r="F15" i="10"/>
  <c r="F14" i="10"/>
  <c r="F13" i="10"/>
  <c r="F10" i="10"/>
  <c r="F9" i="10"/>
  <c r="F8" i="10"/>
  <c r="F7" i="10"/>
  <c r="F5" i="10"/>
  <c r="U5" i="6"/>
  <c r="U6" i="6"/>
  <c r="U7" i="6"/>
  <c r="U8" i="6"/>
  <c r="U9" i="6"/>
  <c r="U10" i="6"/>
  <c r="U11" i="6"/>
  <c r="U13" i="6"/>
  <c r="U14" i="6"/>
  <c r="U15" i="6"/>
  <c r="U16" i="6"/>
  <c r="U17" i="6"/>
  <c r="U18" i="6"/>
  <c r="U19" i="6"/>
  <c r="U20" i="6"/>
  <c r="U21" i="6"/>
  <c r="U22" i="6"/>
  <c r="U23" i="6"/>
  <c r="U24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64" i="6"/>
  <c r="U65" i="6"/>
  <c r="U66" i="6"/>
  <c r="U67" i="6"/>
  <c r="U68" i="6"/>
  <c r="U69" i="6"/>
  <c r="U70" i="6"/>
  <c r="U71" i="6"/>
  <c r="U72" i="6"/>
  <c r="U73" i="6"/>
  <c r="U74" i="6"/>
  <c r="U75" i="6"/>
  <c r="U76" i="6"/>
  <c r="U77" i="6"/>
  <c r="U78" i="6"/>
  <c r="U80" i="6"/>
  <c r="U81" i="6"/>
  <c r="U82" i="6"/>
  <c r="U83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4" i="6"/>
  <c r="B123" i="6"/>
  <c r="E123" i="10" s="1"/>
  <c r="B122" i="6"/>
  <c r="E122" i="10" s="1"/>
  <c r="B121" i="6"/>
  <c r="E121" i="10" s="1"/>
  <c r="B120" i="6"/>
  <c r="E120" i="10" s="1"/>
  <c r="B119" i="6"/>
  <c r="E119" i="10" s="1"/>
  <c r="B118" i="6"/>
  <c r="E118" i="10" s="1"/>
  <c r="B117" i="6"/>
  <c r="E117" i="10" s="1"/>
  <c r="B116" i="6"/>
  <c r="E116" i="10" s="1"/>
  <c r="B115" i="6"/>
  <c r="E115" i="10" s="1"/>
  <c r="B114" i="6"/>
  <c r="E114" i="10" s="1"/>
  <c r="B113" i="6"/>
  <c r="E113" i="10" s="1"/>
  <c r="B112" i="6"/>
  <c r="E112" i="10" s="1"/>
  <c r="B111" i="6"/>
  <c r="E111" i="10" s="1"/>
  <c r="B110" i="6"/>
  <c r="E110" i="10" s="1"/>
  <c r="B109" i="6"/>
  <c r="E109" i="10" s="1"/>
  <c r="B108" i="6"/>
  <c r="E108" i="10" s="1"/>
  <c r="B107" i="6"/>
  <c r="E107" i="10" s="1"/>
  <c r="B106" i="6"/>
  <c r="E106" i="10" s="1"/>
  <c r="B105" i="6"/>
  <c r="E105" i="10" s="1"/>
  <c r="B104" i="6"/>
  <c r="E104" i="10" s="1"/>
  <c r="B103" i="6"/>
  <c r="E103" i="10" s="1"/>
  <c r="B102" i="6"/>
  <c r="E102" i="10" s="1"/>
  <c r="B101" i="6"/>
  <c r="E101" i="10" s="1"/>
  <c r="B100" i="6"/>
  <c r="E100" i="10" s="1"/>
  <c r="B99" i="6"/>
  <c r="E99" i="10" s="1"/>
  <c r="B98" i="6"/>
  <c r="E98" i="10" s="1"/>
  <c r="B97" i="6"/>
  <c r="E97" i="10" s="1"/>
  <c r="B96" i="6"/>
  <c r="E96" i="10" s="1"/>
  <c r="B95" i="6"/>
  <c r="E95" i="10" s="1"/>
  <c r="B94" i="6"/>
  <c r="E94" i="10" s="1"/>
  <c r="B93" i="6"/>
  <c r="E93" i="10" s="1"/>
  <c r="B92" i="6"/>
  <c r="E92" i="10" s="1"/>
  <c r="B91" i="6"/>
  <c r="E91" i="10" s="1"/>
  <c r="B90" i="6"/>
  <c r="E90" i="10" s="1"/>
  <c r="B89" i="6"/>
  <c r="E89" i="10" s="1"/>
  <c r="B88" i="6"/>
  <c r="E88" i="10" s="1"/>
  <c r="B87" i="6"/>
  <c r="E87" i="10" s="1"/>
  <c r="B86" i="6"/>
  <c r="E86" i="10" s="1"/>
  <c r="B85" i="6"/>
  <c r="E85" i="10" s="1"/>
  <c r="B84" i="6"/>
  <c r="E84" i="10" s="1"/>
  <c r="B83" i="6"/>
  <c r="E83" i="10" s="1"/>
  <c r="B82" i="6"/>
  <c r="E82" i="10" s="1"/>
  <c r="B81" i="6"/>
  <c r="E81" i="10" s="1"/>
  <c r="B80" i="6"/>
  <c r="E80" i="10" s="1"/>
  <c r="B78" i="6"/>
  <c r="E78" i="10" s="1"/>
  <c r="B77" i="6"/>
  <c r="E77" i="10" s="1"/>
  <c r="B76" i="6"/>
  <c r="E76" i="10" s="1"/>
  <c r="B75" i="6"/>
  <c r="E75" i="10" s="1"/>
  <c r="B74" i="6"/>
  <c r="E74" i="10" s="1"/>
  <c r="B73" i="6"/>
  <c r="E73" i="10" s="1"/>
  <c r="B72" i="6"/>
  <c r="E72" i="10" s="1"/>
  <c r="B71" i="6"/>
  <c r="E71" i="10" s="1"/>
  <c r="B70" i="6"/>
  <c r="E70" i="10" s="1"/>
  <c r="B69" i="6"/>
  <c r="E69" i="10" s="1"/>
  <c r="B68" i="6"/>
  <c r="E68" i="10" s="1"/>
  <c r="B67" i="6"/>
  <c r="E67" i="10" s="1"/>
  <c r="B66" i="6"/>
  <c r="E66" i="10" s="1"/>
  <c r="B65" i="6"/>
  <c r="E65" i="10" s="1"/>
  <c r="B64" i="6"/>
  <c r="E64" i="10" s="1"/>
  <c r="B63" i="6"/>
  <c r="E63" i="10" s="1"/>
  <c r="B62" i="6"/>
  <c r="E62" i="10" s="1"/>
  <c r="B61" i="6"/>
  <c r="E61" i="10" s="1"/>
  <c r="B60" i="6"/>
  <c r="E60" i="10" s="1"/>
  <c r="B59" i="6"/>
  <c r="E59" i="10" s="1"/>
  <c r="B58" i="6"/>
  <c r="E58" i="10" s="1"/>
  <c r="B57" i="6"/>
  <c r="E57" i="10" s="1"/>
  <c r="B56" i="6"/>
  <c r="E56" i="10" s="1"/>
  <c r="B55" i="6"/>
  <c r="E55" i="10" s="1"/>
  <c r="B54" i="6"/>
  <c r="E54" i="10" s="1"/>
  <c r="B53" i="6"/>
  <c r="E53" i="10" s="1"/>
  <c r="B50" i="6"/>
  <c r="E50" i="10" s="1"/>
  <c r="B49" i="6"/>
  <c r="E49" i="10" s="1"/>
  <c r="B47" i="6"/>
  <c r="E47" i="10" s="1"/>
  <c r="B46" i="6"/>
  <c r="E46" i="10" s="1"/>
  <c r="B45" i="6"/>
  <c r="E45" i="10" s="1"/>
  <c r="B44" i="6"/>
  <c r="E44" i="10" s="1"/>
  <c r="B43" i="6"/>
  <c r="E43" i="10" s="1"/>
  <c r="B42" i="6"/>
  <c r="E42" i="10" s="1"/>
  <c r="B41" i="6"/>
  <c r="E41" i="10" s="1"/>
  <c r="B40" i="6"/>
  <c r="E40" i="10" s="1"/>
  <c r="B39" i="6"/>
  <c r="E39" i="10" s="1"/>
  <c r="B38" i="6"/>
  <c r="E38" i="10" s="1"/>
  <c r="B37" i="6"/>
  <c r="E37" i="10" s="1"/>
  <c r="B36" i="6"/>
  <c r="E36" i="10" s="1"/>
  <c r="B35" i="6"/>
  <c r="E35" i="10" s="1"/>
  <c r="B34" i="6"/>
  <c r="E34" i="10" s="1"/>
  <c r="B33" i="6"/>
  <c r="E33" i="10" s="1"/>
  <c r="B32" i="6"/>
  <c r="E32" i="10" s="1"/>
  <c r="B31" i="6"/>
  <c r="E31" i="10" s="1"/>
  <c r="B30" i="6"/>
  <c r="E30" i="10" s="1"/>
  <c r="B29" i="6"/>
  <c r="E29" i="10" s="1"/>
  <c r="B28" i="6"/>
  <c r="E28" i="10" s="1"/>
  <c r="B27" i="6"/>
  <c r="E27" i="10" s="1"/>
  <c r="B26" i="6"/>
  <c r="E26" i="10" s="1"/>
  <c r="B24" i="6"/>
  <c r="E24" i="10" s="1"/>
  <c r="B23" i="6"/>
  <c r="E23" i="10" s="1"/>
  <c r="B22" i="6"/>
  <c r="E22" i="10" s="1"/>
  <c r="B21" i="6"/>
  <c r="E21" i="10" s="1"/>
  <c r="B20" i="6"/>
  <c r="E20" i="10" s="1"/>
  <c r="B19" i="6"/>
  <c r="E19" i="10" s="1"/>
  <c r="B18" i="6"/>
  <c r="E18" i="10" s="1"/>
  <c r="B17" i="6"/>
  <c r="E17" i="10" s="1"/>
  <c r="B16" i="6"/>
  <c r="E16" i="10" s="1"/>
  <c r="B15" i="6"/>
  <c r="E15" i="10" s="1"/>
  <c r="B14" i="6"/>
  <c r="E14" i="10" s="1"/>
  <c r="B13" i="6"/>
  <c r="E13" i="10" s="1"/>
  <c r="B11" i="6"/>
  <c r="E11" i="10" s="1"/>
  <c r="B10" i="6"/>
  <c r="E10" i="10" s="1"/>
  <c r="B9" i="6"/>
  <c r="E9" i="10" s="1"/>
  <c r="B8" i="6"/>
  <c r="E8" i="10" s="1"/>
  <c r="B7" i="6"/>
  <c r="E7" i="10" s="1"/>
  <c r="B6" i="6"/>
  <c r="E6" i="10" s="1"/>
  <c r="B5" i="6"/>
  <c r="E5" i="10" s="1"/>
  <c r="B4" i="6"/>
  <c r="E4" i="10" s="1"/>
  <c r="B124" i="6"/>
  <c r="E124" i="10" s="1"/>
  <c r="J125" i="6"/>
  <c r="I125" i="6"/>
  <c r="H125" i="6"/>
  <c r="G125" i="6"/>
  <c r="F125" i="6"/>
  <c r="E125" i="6"/>
  <c r="D125" i="6"/>
  <c r="C125" i="6"/>
  <c r="C129" i="2"/>
  <c r="C125" i="2"/>
  <c r="D125" i="2"/>
  <c r="E125" i="2"/>
  <c r="C138" i="2"/>
  <c r="C133" i="2"/>
  <c r="G5" i="10"/>
  <c r="G6" i="10"/>
  <c r="G7" i="10"/>
  <c r="G8" i="10"/>
  <c r="G9" i="10"/>
  <c r="G10" i="10"/>
  <c r="G11" i="10"/>
  <c r="G14" i="10"/>
  <c r="G15" i="10"/>
  <c r="G16" i="10"/>
  <c r="G17" i="10"/>
  <c r="G18" i="10"/>
  <c r="G19" i="10"/>
  <c r="G20" i="10"/>
  <c r="G21" i="10"/>
  <c r="G22" i="10"/>
  <c r="G23" i="10"/>
  <c r="G24" i="10"/>
  <c r="G26" i="10"/>
  <c r="G27" i="10"/>
  <c r="G28" i="10"/>
  <c r="G30" i="10"/>
  <c r="G31" i="10"/>
  <c r="G32" i="10"/>
  <c r="G33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9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4" i="10"/>
  <c r="D125" i="10" l="1"/>
  <c r="D126" i="10" s="1"/>
  <c r="C27" i="11"/>
  <c r="E27" i="11"/>
  <c r="E44" i="11"/>
  <c r="C44" i="11"/>
  <c r="F44" i="11" s="1"/>
  <c r="E29" i="11"/>
  <c r="C29" i="11"/>
  <c r="F29" i="11"/>
  <c r="E43" i="11"/>
  <c r="C43" i="11"/>
  <c r="E45" i="11"/>
  <c r="C45" i="11"/>
  <c r="E47" i="11"/>
  <c r="C47" i="11"/>
  <c r="C23" i="11"/>
  <c r="E23" i="11"/>
  <c r="F23" i="11"/>
  <c r="E36" i="11"/>
  <c r="C36" i="11"/>
  <c r="E28" i="11"/>
  <c r="C28" i="11"/>
  <c r="E21" i="11"/>
  <c r="C21" i="11"/>
  <c r="F21" i="11" s="1"/>
  <c r="E16" i="11"/>
  <c r="C16" i="11"/>
  <c r="F16" i="11" s="1"/>
  <c r="E22" i="11"/>
  <c r="C22" i="11"/>
  <c r="F22" i="11" s="1"/>
  <c r="C24" i="11"/>
  <c r="E24" i="11"/>
  <c r="C32" i="11"/>
  <c r="E32" i="11"/>
  <c r="E120" i="11"/>
  <c r="C120" i="11"/>
  <c r="F120" i="11" s="1"/>
  <c r="C87" i="11"/>
  <c r="F87" i="11"/>
  <c r="E4" i="11"/>
  <c r="C4" i="11"/>
  <c r="B128" i="11"/>
  <c r="E125" i="3"/>
  <c r="E126" i="11" s="1"/>
  <c r="E125" i="10"/>
  <c r="E52" i="10"/>
  <c r="E51" i="10"/>
  <c r="B34" i="8"/>
  <c r="F34" i="10" s="1"/>
  <c r="F125" i="10" s="1"/>
  <c r="N125" i="8"/>
  <c r="B125" i="6"/>
  <c r="F32" i="11" l="1"/>
  <c r="F27" i="11"/>
  <c r="F36" i="11"/>
  <c r="F47" i="11"/>
  <c r="F45" i="11"/>
  <c r="F24" i="11"/>
  <c r="F43" i="11"/>
  <c r="F28" i="11"/>
  <c r="F4" i="11"/>
  <c r="B79" i="11"/>
  <c r="R80" i="3"/>
  <c r="I79" i="10"/>
  <c r="I125" i="10" s="1"/>
  <c r="B125" i="3"/>
  <c r="C125" i="3"/>
  <c r="C126" i="11" s="1"/>
  <c r="B126" i="11" s="1"/>
  <c r="C125" i="11"/>
  <c r="E125" i="11"/>
  <c r="E126" i="10"/>
  <c r="B125" i="8"/>
  <c r="F126" i="10" s="1"/>
  <c r="G34" i="10"/>
  <c r="G29" i="10"/>
  <c r="G13" i="10"/>
  <c r="D125" i="5"/>
  <c r="G125" i="10" l="1"/>
  <c r="I126" i="10"/>
  <c r="F79" i="11"/>
  <c r="B125" i="11"/>
  <c r="B125" i="5"/>
  <c r="G126" i="10" l="1"/>
  <c r="H96" i="10"/>
  <c r="H106" i="10"/>
  <c r="H107" i="10"/>
  <c r="H4" i="10"/>
  <c r="B5" i="2"/>
  <c r="H5" i="10" s="1"/>
  <c r="B6" i="2"/>
  <c r="H6" i="10" s="1"/>
  <c r="B7" i="2"/>
  <c r="H7" i="10" s="1"/>
  <c r="B8" i="2"/>
  <c r="H8" i="10" s="1"/>
  <c r="B9" i="2"/>
  <c r="H9" i="10" s="1"/>
  <c r="B10" i="2"/>
  <c r="H10" i="10" s="1"/>
  <c r="B11" i="2"/>
  <c r="H11" i="10" s="1"/>
  <c r="B13" i="2"/>
  <c r="H13" i="10" s="1"/>
  <c r="B14" i="2"/>
  <c r="H14" i="10" s="1"/>
  <c r="B15" i="2"/>
  <c r="H15" i="10" s="1"/>
  <c r="B16" i="2"/>
  <c r="H16" i="10" s="1"/>
  <c r="B17" i="2"/>
  <c r="H17" i="10" s="1"/>
  <c r="B18" i="2"/>
  <c r="H18" i="10" s="1"/>
  <c r="B19" i="2"/>
  <c r="H19" i="10" s="1"/>
  <c r="B20" i="2"/>
  <c r="H20" i="10" s="1"/>
  <c r="B21" i="2"/>
  <c r="H21" i="10" s="1"/>
  <c r="B22" i="2"/>
  <c r="H22" i="10" s="1"/>
  <c r="B23" i="2"/>
  <c r="H23" i="10" s="1"/>
  <c r="B24" i="2"/>
  <c r="H24" i="10" s="1"/>
  <c r="B26" i="2"/>
  <c r="H26" i="10" s="1"/>
  <c r="B27" i="2"/>
  <c r="H27" i="10" s="1"/>
  <c r="B28" i="2"/>
  <c r="H28" i="10" s="1"/>
  <c r="B29" i="2"/>
  <c r="H29" i="10" s="1"/>
  <c r="B30" i="2"/>
  <c r="H30" i="10" s="1"/>
  <c r="B31" i="2"/>
  <c r="H31" i="10" s="1"/>
  <c r="B32" i="2"/>
  <c r="H32" i="10" s="1"/>
  <c r="B33" i="2"/>
  <c r="H33" i="10" s="1"/>
  <c r="B34" i="2"/>
  <c r="H34" i="10" s="1"/>
  <c r="B35" i="2"/>
  <c r="H35" i="10" s="1"/>
  <c r="B36" i="2"/>
  <c r="H36" i="10" s="1"/>
  <c r="B37" i="2"/>
  <c r="H37" i="10" s="1"/>
  <c r="B38" i="2"/>
  <c r="H38" i="10" s="1"/>
  <c r="B39" i="2"/>
  <c r="H39" i="10" s="1"/>
  <c r="B40" i="2"/>
  <c r="H40" i="10" s="1"/>
  <c r="B41" i="2"/>
  <c r="H41" i="10" s="1"/>
  <c r="B42" i="2"/>
  <c r="H42" i="10" s="1"/>
  <c r="B43" i="2"/>
  <c r="H43" i="10" s="1"/>
  <c r="B44" i="2"/>
  <c r="H44" i="10" s="1"/>
  <c r="B45" i="2"/>
  <c r="H45" i="10" s="1"/>
  <c r="B46" i="2"/>
  <c r="H46" i="10" s="1"/>
  <c r="B47" i="2"/>
  <c r="H47" i="10" s="1"/>
  <c r="B49" i="2"/>
  <c r="H49" i="10" s="1"/>
  <c r="B50" i="2"/>
  <c r="B53" i="2"/>
  <c r="H53" i="10" s="1"/>
  <c r="B54" i="2"/>
  <c r="B55" i="2"/>
  <c r="H55" i="10" s="1"/>
  <c r="B56" i="2"/>
  <c r="H56" i="10" s="1"/>
  <c r="B57" i="2"/>
  <c r="H57" i="10" s="1"/>
  <c r="B58" i="2"/>
  <c r="H58" i="10" s="1"/>
  <c r="B59" i="2"/>
  <c r="H59" i="10" s="1"/>
  <c r="B60" i="2"/>
  <c r="H60" i="10" s="1"/>
  <c r="B61" i="2"/>
  <c r="H61" i="10" s="1"/>
  <c r="B62" i="2"/>
  <c r="H62" i="10" s="1"/>
  <c r="B63" i="2"/>
  <c r="H63" i="10" s="1"/>
  <c r="B64" i="2"/>
  <c r="H64" i="10" s="1"/>
  <c r="B65" i="2"/>
  <c r="H65" i="10" s="1"/>
  <c r="B66" i="2"/>
  <c r="H66" i="10" s="1"/>
  <c r="B67" i="2"/>
  <c r="H67" i="10" s="1"/>
  <c r="B68" i="2"/>
  <c r="H68" i="10" s="1"/>
  <c r="B69" i="2"/>
  <c r="H69" i="10" s="1"/>
  <c r="B70" i="2"/>
  <c r="H70" i="10" s="1"/>
  <c r="B71" i="2"/>
  <c r="H71" i="10" s="1"/>
  <c r="B72" i="2"/>
  <c r="H72" i="10" s="1"/>
  <c r="B73" i="2"/>
  <c r="H73" i="10" s="1"/>
  <c r="B74" i="2"/>
  <c r="H74" i="10" s="1"/>
  <c r="B75" i="2"/>
  <c r="H75" i="10" s="1"/>
  <c r="B76" i="2"/>
  <c r="H76" i="10" s="1"/>
  <c r="B77" i="2"/>
  <c r="H77" i="10" s="1"/>
  <c r="B78" i="2"/>
  <c r="H78" i="10" s="1"/>
  <c r="B80" i="2"/>
  <c r="H80" i="10" s="1"/>
  <c r="B81" i="2"/>
  <c r="H81" i="10" s="1"/>
  <c r="B82" i="2"/>
  <c r="H82" i="10" s="1"/>
  <c r="B83" i="2"/>
  <c r="H83" i="10" s="1"/>
  <c r="B84" i="2"/>
  <c r="H84" i="10" s="1"/>
  <c r="B85" i="2"/>
  <c r="H85" i="10" s="1"/>
  <c r="B86" i="2"/>
  <c r="H86" i="10" s="1"/>
  <c r="B87" i="2"/>
  <c r="H87" i="10" s="1"/>
  <c r="B88" i="2"/>
  <c r="H88" i="10" s="1"/>
  <c r="B89" i="2"/>
  <c r="H89" i="10" s="1"/>
  <c r="B90" i="2"/>
  <c r="H90" i="10" s="1"/>
  <c r="B91" i="2"/>
  <c r="H91" i="10" s="1"/>
  <c r="B92" i="2"/>
  <c r="H92" i="10" s="1"/>
  <c r="B93" i="2"/>
  <c r="H93" i="10" s="1"/>
  <c r="B94" i="2"/>
  <c r="H94" i="10" s="1"/>
  <c r="B95" i="2"/>
  <c r="H95" i="10" s="1"/>
  <c r="B96" i="2"/>
  <c r="B97" i="2"/>
  <c r="H97" i="10" s="1"/>
  <c r="B98" i="2"/>
  <c r="H98" i="10" s="1"/>
  <c r="B99" i="2"/>
  <c r="H99" i="10" s="1"/>
  <c r="B100" i="2"/>
  <c r="H100" i="10" s="1"/>
  <c r="B101" i="2"/>
  <c r="H101" i="10" s="1"/>
  <c r="B102" i="2"/>
  <c r="H102" i="10" s="1"/>
  <c r="B103" i="2"/>
  <c r="H103" i="10" s="1"/>
  <c r="B104" i="2"/>
  <c r="H104" i="10" s="1"/>
  <c r="B105" i="2"/>
  <c r="H105" i="10" s="1"/>
  <c r="B106" i="2"/>
  <c r="B107" i="2"/>
  <c r="B108" i="2"/>
  <c r="H108" i="10" s="1"/>
  <c r="B109" i="2"/>
  <c r="H109" i="10" s="1"/>
  <c r="B110" i="2"/>
  <c r="H110" i="10" s="1"/>
  <c r="B111" i="2"/>
  <c r="H111" i="10" s="1"/>
  <c r="B112" i="2"/>
  <c r="H112" i="10" s="1"/>
  <c r="B113" i="2"/>
  <c r="H113" i="10" s="1"/>
  <c r="B114" i="2"/>
  <c r="H114" i="10" s="1"/>
  <c r="B115" i="2"/>
  <c r="H115" i="10" s="1"/>
  <c r="B116" i="2"/>
  <c r="H116" i="10" s="1"/>
  <c r="B117" i="2"/>
  <c r="H117" i="10" s="1"/>
  <c r="B118" i="2"/>
  <c r="H118" i="10" s="1"/>
  <c r="B119" i="2"/>
  <c r="H119" i="10" s="1"/>
  <c r="B120" i="2"/>
  <c r="H120" i="10" s="1"/>
  <c r="B121" i="2"/>
  <c r="H121" i="10" s="1"/>
  <c r="B122" i="2"/>
  <c r="H122" i="10" s="1"/>
  <c r="B123" i="2"/>
  <c r="H123" i="10" s="1"/>
  <c r="B124" i="2"/>
  <c r="H124" i="10" s="1"/>
  <c r="B4" i="2"/>
  <c r="C5" i="10"/>
  <c r="C6" i="10"/>
  <c r="C7" i="10"/>
  <c r="C8" i="10"/>
  <c r="C9" i="10"/>
  <c r="C10" i="10"/>
  <c r="C11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9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8" i="10"/>
  <c r="C69" i="10"/>
  <c r="C70" i="10"/>
  <c r="C71" i="10"/>
  <c r="C72" i="10"/>
  <c r="C73" i="10"/>
  <c r="C74" i="10"/>
  <c r="C75" i="10"/>
  <c r="C76" i="10"/>
  <c r="C77" i="10"/>
  <c r="C78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4" i="10"/>
  <c r="D125" i="4"/>
  <c r="C67" i="10"/>
  <c r="B125" i="4"/>
  <c r="B4" i="10"/>
  <c r="B125" i="10" s="1"/>
  <c r="B125" i="9"/>
  <c r="C125" i="1"/>
  <c r="C163" i="1" s="1"/>
  <c r="C164" i="1" s="1"/>
  <c r="D125" i="1"/>
  <c r="D163" i="1" s="1"/>
  <c r="D164" i="1" s="1"/>
  <c r="E125" i="1"/>
  <c r="E163" i="1" s="1"/>
  <c r="E164" i="1" s="1"/>
  <c r="F125" i="1"/>
  <c r="F163" i="1" s="1"/>
  <c r="F164" i="1" s="1"/>
  <c r="B5" i="1"/>
  <c r="J5" i="10" s="1"/>
  <c r="B6" i="1"/>
  <c r="J6" i="10" s="1"/>
  <c r="B7" i="1"/>
  <c r="J7" i="10" s="1"/>
  <c r="B8" i="1"/>
  <c r="J8" i="10" s="1"/>
  <c r="B9" i="1"/>
  <c r="J9" i="10" s="1"/>
  <c r="B10" i="1"/>
  <c r="J10" i="10" s="1"/>
  <c r="B11" i="1"/>
  <c r="J11" i="10" s="1"/>
  <c r="B13" i="1"/>
  <c r="J13" i="10" s="1"/>
  <c r="B14" i="1"/>
  <c r="J14" i="10" s="1"/>
  <c r="B15" i="1"/>
  <c r="J15" i="10" s="1"/>
  <c r="B16" i="1"/>
  <c r="J16" i="10" s="1"/>
  <c r="B17" i="1"/>
  <c r="J17" i="10" s="1"/>
  <c r="B18" i="1"/>
  <c r="J18" i="10" s="1"/>
  <c r="B19" i="1"/>
  <c r="J19" i="10" s="1"/>
  <c r="B20" i="1"/>
  <c r="J20" i="10" s="1"/>
  <c r="B21" i="1"/>
  <c r="J21" i="10" s="1"/>
  <c r="B22" i="1"/>
  <c r="J22" i="10" s="1"/>
  <c r="B23" i="1"/>
  <c r="J23" i="10" s="1"/>
  <c r="B24" i="1"/>
  <c r="J24" i="10" s="1"/>
  <c r="B26" i="1"/>
  <c r="J26" i="10" s="1"/>
  <c r="B27" i="1"/>
  <c r="J27" i="10" s="1"/>
  <c r="B28" i="1"/>
  <c r="J28" i="10" s="1"/>
  <c r="B29" i="1"/>
  <c r="J29" i="10" s="1"/>
  <c r="B30" i="1"/>
  <c r="J30" i="10" s="1"/>
  <c r="B31" i="1"/>
  <c r="J31" i="10" s="1"/>
  <c r="B32" i="1"/>
  <c r="J32" i="10" s="1"/>
  <c r="B33" i="1"/>
  <c r="J33" i="10" s="1"/>
  <c r="B34" i="1"/>
  <c r="J34" i="10" s="1"/>
  <c r="B35" i="1"/>
  <c r="J35" i="10" s="1"/>
  <c r="B36" i="1"/>
  <c r="J36" i="10" s="1"/>
  <c r="B37" i="1"/>
  <c r="J37" i="10" s="1"/>
  <c r="B38" i="1"/>
  <c r="J38" i="10" s="1"/>
  <c r="B39" i="1"/>
  <c r="J39" i="10" s="1"/>
  <c r="B40" i="1"/>
  <c r="J40" i="10" s="1"/>
  <c r="B41" i="1"/>
  <c r="J41" i="10" s="1"/>
  <c r="B42" i="1"/>
  <c r="J42" i="10" s="1"/>
  <c r="B43" i="1"/>
  <c r="J43" i="10" s="1"/>
  <c r="B44" i="1"/>
  <c r="J44" i="10" s="1"/>
  <c r="B45" i="1"/>
  <c r="J45" i="10" s="1"/>
  <c r="B46" i="1"/>
  <c r="J46" i="10" s="1"/>
  <c r="B47" i="1"/>
  <c r="J47" i="10" s="1"/>
  <c r="B49" i="1"/>
  <c r="J49" i="10" s="1"/>
  <c r="B50" i="1"/>
  <c r="J50" i="10" s="1"/>
  <c r="B53" i="1"/>
  <c r="J53" i="10" s="1"/>
  <c r="B54" i="1"/>
  <c r="J54" i="10" s="1"/>
  <c r="B55" i="1"/>
  <c r="J55" i="10" s="1"/>
  <c r="B56" i="1"/>
  <c r="J56" i="10" s="1"/>
  <c r="B57" i="1"/>
  <c r="J57" i="10" s="1"/>
  <c r="B58" i="1"/>
  <c r="J58" i="10" s="1"/>
  <c r="B59" i="1"/>
  <c r="J59" i="10" s="1"/>
  <c r="B60" i="1"/>
  <c r="J60" i="10" s="1"/>
  <c r="B61" i="1"/>
  <c r="J61" i="10" s="1"/>
  <c r="B62" i="1"/>
  <c r="J62" i="10" s="1"/>
  <c r="B63" i="1"/>
  <c r="J63" i="10" s="1"/>
  <c r="B64" i="1"/>
  <c r="J64" i="10" s="1"/>
  <c r="B65" i="1"/>
  <c r="J65" i="10" s="1"/>
  <c r="B66" i="1"/>
  <c r="J66" i="10" s="1"/>
  <c r="B67" i="1"/>
  <c r="J67" i="10" s="1"/>
  <c r="B68" i="1"/>
  <c r="J68" i="10" s="1"/>
  <c r="B69" i="1"/>
  <c r="J69" i="10" s="1"/>
  <c r="B70" i="1"/>
  <c r="J70" i="10" s="1"/>
  <c r="B71" i="1"/>
  <c r="J71" i="10" s="1"/>
  <c r="B72" i="1"/>
  <c r="J72" i="10" s="1"/>
  <c r="B73" i="1"/>
  <c r="J73" i="10" s="1"/>
  <c r="B74" i="1"/>
  <c r="J74" i="10" s="1"/>
  <c r="B75" i="1"/>
  <c r="J75" i="10" s="1"/>
  <c r="B76" i="1"/>
  <c r="J76" i="10" s="1"/>
  <c r="B77" i="1"/>
  <c r="J77" i="10" s="1"/>
  <c r="B78" i="1"/>
  <c r="J78" i="10" s="1"/>
  <c r="B80" i="1"/>
  <c r="J80" i="10" s="1"/>
  <c r="B81" i="1"/>
  <c r="J81" i="10" s="1"/>
  <c r="B82" i="1"/>
  <c r="J82" i="10" s="1"/>
  <c r="B83" i="1"/>
  <c r="J83" i="10" s="1"/>
  <c r="B84" i="1"/>
  <c r="J84" i="10" s="1"/>
  <c r="B85" i="1"/>
  <c r="J85" i="10" s="1"/>
  <c r="B86" i="1"/>
  <c r="J86" i="10" s="1"/>
  <c r="B87" i="1"/>
  <c r="J87" i="10" s="1"/>
  <c r="B88" i="1"/>
  <c r="J88" i="10" s="1"/>
  <c r="B89" i="1"/>
  <c r="J89" i="10" s="1"/>
  <c r="B90" i="1"/>
  <c r="J90" i="10" s="1"/>
  <c r="B91" i="1"/>
  <c r="J91" i="10" s="1"/>
  <c r="B92" i="1"/>
  <c r="J92" i="10" s="1"/>
  <c r="B93" i="1"/>
  <c r="J93" i="10" s="1"/>
  <c r="B94" i="1"/>
  <c r="J94" i="10" s="1"/>
  <c r="B95" i="1"/>
  <c r="J95" i="10" s="1"/>
  <c r="B96" i="1"/>
  <c r="J96" i="10" s="1"/>
  <c r="B97" i="1"/>
  <c r="J97" i="10" s="1"/>
  <c r="B98" i="1"/>
  <c r="J98" i="10" s="1"/>
  <c r="B99" i="1"/>
  <c r="J99" i="10" s="1"/>
  <c r="B100" i="1"/>
  <c r="J100" i="10" s="1"/>
  <c r="B101" i="1"/>
  <c r="J101" i="10" s="1"/>
  <c r="B102" i="1"/>
  <c r="J102" i="10" s="1"/>
  <c r="B103" i="1"/>
  <c r="J103" i="10" s="1"/>
  <c r="B104" i="1"/>
  <c r="J104" i="10" s="1"/>
  <c r="B105" i="1"/>
  <c r="J105" i="10" s="1"/>
  <c r="B106" i="1"/>
  <c r="J106" i="10" s="1"/>
  <c r="B107" i="1"/>
  <c r="J107" i="10" s="1"/>
  <c r="B108" i="1"/>
  <c r="J108" i="10" s="1"/>
  <c r="B109" i="1"/>
  <c r="J109" i="10" s="1"/>
  <c r="B110" i="1"/>
  <c r="J110" i="10" s="1"/>
  <c r="B111" i="1"/>
  <c r="J111" i="10" s="1"/>
  <c r="B112" i="1"/>
  <c r="J112" i="10" s="1"/>
  <c r="B113" i="1"/>
  <c r="J113" i="10" s="1"/>
  <c r="B114" i="1"/>
  <c r="J114" i="10" s="1"/>
  <c r="B115" i="1"/>
  <c r="J115" i="10" s="1"/>
  <c r="B116" i="1"/>
  <c r="J116" i="10" s="1"/>
  <c r="B117" i="1"/>
  <c r="J117" i="10" s="1"/>
  <c r="B118" i="1"/>
  <c r="J118" i="10" s="1"/>
  <c r="B119" i="1"/>
  <c r="J119" i="10" s="1"/>
  <c r="B120" i="1"/>
  <c r="J120" i="10" s="1"/>
  <c r="B4" i="1"/>
  <c r="J4" i="10" s="1"/>
  <c r="B126" i="10" l="1"/>
  <c r="C125" i="10"/>
  <c r="C126" i="10" s="1"/>
  <c r="H51" i="10"/>
  <c r="H50" i="10"/>
  <c r="K50" i="10" s="1"/>
  <c r="K62" i="10"/>
  <c r="K39" i="10"/>
  <c r="K29" i="10"/>
  <c r="K63" i="10"/>
  <c r="H52" i="10"/>
  <c r="K40" i="10"/>
  <c r="J52" i="10"/>
  <c r="J51" i="10"/>
  <c r="K73" i="10"/>
  <c r="K123" i="10"/>
  <c r="K104" i="10"/>
  <c r="K93" i="10"/>
  <c r="K84" i="10"/>
  <c r="K94" i="10"/>
  <c r="K121" i="10"/>
  <c r="K115" i="10"/>
  <c r="K105" i="10"/>
  <c r="K74" i="10"/>
  <c r="K124" i="10"/>
  <c r="K122" i="10"/>
  <c r="K4" i="10"/>
  <c r="K86" i="10"/>
  <c r="K75" i="10"/>
  <c r="K30" i="10"/>
  <c r="K55" i="10"/>
  <c r="K7" i="10"/>
  <c r="K18" i="10"/>
  <c r="K28" i="10"/>
  <c r="K17" i="10"/>
  <c r="K6" i="10"/>
  <c r="K65" i="10"/>
  <c r="K42" i="10"/>
  <c r="K16" i="10"/>
  <c r="K20" i="10"/>
  <c r="K19" i="10"/>
  <c r="K8" i="10"/>
  <c r="K5" i="10"/>
  <c r="K117" i="10"/>
  <c r="K53" i="10"/>
  <c r="K27" i="10"/>
  <c r="K116" i="10"/>
  <c r="K49" i="10"/>
  <c r="K38" i="10"/>
  <c r="K13" i="10"/>
  <c r="K71" i="10"/>
  <c r="K61" i="10"/>
  <c r="K47" i="10"/>
  <c r="K37" i="10"/>
  <c r="K68" i="10"/>
  <c r="K58" i="10"/>
  <c r="K67" i="10"/>
  <c r="K57" i="10"/>
  <c r="B125" i="2"/>
  <c r="K64" i="10"/>
  <c r="K43" i="10"/>
  <c r="K34" i="10"/>
  <c r="K21" i="10"/>
  <c r="K15" i="10"/>
  <c r="K11" i="10"/>
  <c r="K85" i="10"/>
  <c r="K90" i="10"/>
  <c r="K120" i="10"/>
  <c r="K78" i="10"/>
  <c r="K33" i="10"/>
  <c r="K106" i="10"/>
  <c r="K96" i="10"/>
  <c r="K26" i="10"/>
  <c r="K103" i="10"/>
  <c r="K112" i="10"/>
  <c r="K102" i="10"/>
  <c r="K92" i="10"/>
  <c r="K82" i="10"/>
  <c r="K70" i="10"/>
  <c r="K60" i="10"/>
  <c r="K46" i="10"/>
  <c r="K36" i="10"/>
  <c r="K23" i="10"/>
  <c r="K10" i="10"/>
  <c r="K14" i="10"/>
  <c r="K114" i="10"/>
  <c r="K83" i="10"/>
  <c r="K24" i="10"/>
  <c r="K111" i="10"/>
  <c r="K101" i="10"/>
  <c r="K91" i="10"/>
  <c r="K81" i="10"/>
  <c r="K69" i="10"/>
  <c r="K59" i="10"/>
  <c r="K22" i="10"/>
  <c r="K100" i="10"/>
  <c r="K109" i="10"/>
  <c r="K119" i="10"/>
  <c r="K108" i="10"/>
  <c r="K98" i="10"/>
  <c r="K88" i="10"/>
  <c r="K77" i="10"/>
  <c r="K66" i="10"/>
  <c r="K56" i="10"/>
  <c r="K95" i="10"/>
  <c r="K110" i="10"/>
  <c r="K80" i="10"/>
  <c r="K31" i="10"/>
  <c r="K89" i="10"/>
  <c r="K113" i="10"/>
  <c r="K72" i="10"/>
  <c r="K118" i="10"/>
  <c r="K107" i="10"/>
  <c r="K87" i="10"/>
  <c r="K76" i="10"/>
  <c r="K41" i="10"/>
  <c r="B125" i="1"/>
  <c r="B163" i="1" s="1"/>
  <c r="B164" i="1" s="1"/>
  <c r="H54" i="10"/>
  <c r="K54" i="10" s="1"/>
  <c r="K32" i="10"/>
  <c r="K97" i="10"/>
  <c r="K9" i="10"/>
  <c r="K99" i="10"/>
  <c r="K45" i="10"/>
  <c r="K35" i="10"/>
  <c r="K44" i="10"/>
  <c r="D125" i="9"/>
  <c r="AF125" i="8"/>
  <c r="AG125" i="8"/>
  <c r="AE125" i="8"/>
  <c r="AH125" i="8"/>
  <c r="AI125" i="8"/>
  <c r="AJ125" i="8"/>
  <c r="AR125" i="8"/>
  <c r="AK125" i="8"/>
  <c r="AL125" i="8"/>
  <c r="AM125" i="8"/>
  <c r="AN125" i="8"/>
  <c r="AO125" i="8"/>
  <c r="AQ125" i="8"/>
  <c r="AP125" i="8"/>
  <c r="AD125" i="8"/>
  <c r="AH125" i="7"/>
  <c r="AG125" i="7"/>
  <c r="AF125" i="7"/>
  <c r="AE125" i="7"/>
  <c r="AD125" i="7"/>
  <c r="AC125" i="7"/>
  <c r="AB125" i="7"/>
  <c r="AA125" i="7"/>
  <c r="Z125" i="7"/>
  <c r="Y125" i="7"/>
  <c r="AC125" i="6"/>
  <c r="AB125" i="6"/>
  <c r="AA125" i="6"/>
  <c r="Z125" i="6"/>
  <c r="Y125" i="6"/>
  <c r="X125" i="6"/>
  <c r="W125" i="6"/>
  <c r="V125" i="6"/>
  <c r="U125" i="6"/>
  <c r="Q125" i="3"/>
  <c r="P125" i="3"/>
  <c r="O125" i="3"/>
  <c r="N125" i="3"/>
  <c r="N125" i="2"/>
  <c r="M125" i="2"/>
  <c r="L125" i="2"/>
  <c r="K125" i="2"/>
  <c r="R125" i="1"/>
  <c r="P125" i="1"/>
  <c r="Q125" i="1"/>
  <c r="O125" i="1"/>
  <c r="N125" i="1"/>
  <c r="M6" i="1"/>
  <c r="AD6" i="10" s="1"/>
  <c r="M7" i="1"/>
  <c r="AD7" i="10" s="1"/>
  <c r="M8" i="1"/>
  <c r="AD8" i="10" s="1"/>
  <c r="M9" i="1"/>
  <c r="AD9" i="10" s="1"/>
  <c r="M10" i="1"/>
  <c r="AD10" i="10" s="1"/>
  <c r="M11" i="1"/>
  <c r="AD11" i="10" s="1"/>
  <c r="M13" i="1"/>
  <c r="AD13" i="10" s="1"/>
  <c r="M14" i="1"/>
  <c r="M15" i="1"/>
  <c r="AD15" i="10" s="1"/>
  <c r="M16" i="1"/>
  <c r="AD16" i="10" s="1"/>
  <c r="M17" i="1"/>
  <c r="AD17" i="10" s="1"/>
  <c r="M18" i="1"/>
  <c r="AD18" i="10" s="1"/>
  <c r="M19" i="1"/>
  <c r="AD19" i="10" s="1"/>
  <c r="M20" i="1"/>
  <c r="M21" i="1"/>
  <c r="AD21" i="10" s="1"/>
  <c r="M22" i="1"/>
  <c r="AD22" i="10" s="1"/>
  <c r="M23" i="1"/>
  <c r="AD23" i="10" s="1"/>
  <c r="M24" i="1"/>
  <c r="AD24" i="10" s="1"/>
  <c r="M26" i="1"/>
  <c r="AD26" i="10" s="1"/>
  <c r="M27" i="1"/>
  <c r="AD27" i="10" s="1"/>
  <c r="M28" i="1"/>
  <c r="AD28" i="10" s="1"/>
  <c r="M29" i="1"/>
  <c r="AD29" i="10" s="1"/>
  <c r="M30" i="1"/>
  <c r="AD30" i="10" s="1"/>
  <c r="M31" i="1"/>
  <c r="AD31" i="10" s="1"/>
  <c r="M32" i="1"/>
  <c r="AD32" i="10" s="1"/>
  <c r="M33" i="1"/>
  <c r="AD33" i="10" s="1"/>
  <c r="M34" i="1"/>
  <c r="AD34" i="10" s="1"/>
  <c r="M35" i="1"/>
  <c r="AD35" i="10" s="1"/>
  <c r="M36" i="1"/>
  <c r="AD36" i="10" s="1"/>
  <c r="M37" i="1"/>
  <c r="AD37" i="10" s="1"/>
  <c r="M38" i="1"/>
  <c r="AD38" i="10" s="1"/>
  <c r="M39" i="1"/>
  <c r="AD39" i="10" s="1"/>
  <c r="M40" i="1"/>
  <c r="AD40" i="10" s="1"/>
  <c r="M41" i="1"/>
  <c r="AD41" i="10" s="1"/>
  <c r="M42" i="1"/>
  <c r="AD42" i="10" s="1"/>
  <c r="M43" i="1"/>
  <c r="AD43" i="10" s="1"/>
  <c r="M44" i="1"/>
  <c r="AD44" i="10" s="1"/>
  <c r="M45" i="1"/>
  <c r="M46" i="1"/>
  <c r="AD46" i="10" s="1"/>
  <c r="M47" i="1"/>
  <c r="AD47" i="10" s="1"/>
  <c r="AD49" i="10"/>
  <c r="AD52" i="10"/>
  <c r="AD57" i="10"/>
  <c r="AD59" i="10"/>
  <c r="AD60" i="10"/>
  <c r="AD61" i="10"/>
  <c r="AD62" i="10"/>
  <c r="M64" i="1"/>
  <c r="AD64" i="10" s="1"/>
  <c r="M65" i="1"/>
  <c r="AD65" i="10" s="1"/>
  <c r="M66" i="1"/>
  <c r="AD66" i="10" s="1"/>
  <c r="M67" i="1"/>
  <c r="AD67" i="10" s="1"/>
  <c r="M68" i="1"/>
  <c r="M69" i="1"/>
  <c r="AD69" i="10" s="1"/>
  <c r="M70" i="1"/>
  <c r="AD70" i="10" s="1"/>
  <c r="M71" i="1"/>
  <c r="AD71" i="10" s="1"/>
  <c r="M72" i="1"/>
  <c r="AD72" i="10" s="1"/>
  <c r="M73" i="1"/>
  <c r="AD73" i="10" s="1"/>
  <c r="M74" i="1"/>
  <c r="AD74" i="10" s="1"/>
  <c r="M75" i="1"/>
  <c r="AD75" i="10" s="1"/>
  <c r="M76" i="1"/>
  <c r="M77" i="1"/>
  <c r="AD77" i="10" s="1"/>
  <c r="M78" i="1"/>
  <c r="M80" i="1"/>
  <c r="AD80" i="10" s="1"/>
  <c r="M81" i="1"/>
  <c r="AD81" i="10" s="1"/>
  <c r="M82" i="1"/>
  <c r="AD82" i="10" s="1"/>
  <c r="M83" i="1"/>
  <c r="AD83" i="10" s="1"/>
  <c r="M84" i="1"/>
  <c r="AD84" i="10" s="1"/>
  <c r="M85" i="1"/>
  <c r="AD85" i="10" s="1"/>
  <c r="M86" i="1"/>
  <c r="AD86" i="10" s="1"/>
  <c r="M87" i="1"/>
  <c r="AD87" i="10" s="1"/>
  <c r="M88" i="1"/>
  <c r="AD88" i="10" s="1"/>
  <c r="M89" i="1"/>
  <c r="M90" i="1"/>
  <c r="AD90" i="10" s="1"/>
  <c r="M91" i="1"/>
  <c r="AD91" i="10" s="1"/>
  <c r="M92" i="1"/>
  <c r="AD92" i="10" s="1"/>
  <c r="M93" i="1"/>
  <c r="AD93" i="10" s="1"/>
  <c r="M94" i="1"/>
  <c r="AD94" i="10" s="1"/>
  <c r="M95" i="1"/>
  <c r="AD95" i="10" s="1"/>
  <c r="M96" i="1"/>
  <c r="AD96" i="10" s="1"/>
  <c r="M97" i="1"/>
  <c r="AD97" i="10" s="1"/>
  <c r="M98" i="1"/>
  <c r="AD98" i="10" s="1"/>
  <c r="M99" i="1"/>
  <c r="M100" i="1"/>
  <c r="AD100" i="10" s="1"/>
  <c r="M101" i="1"/>
  <c r="AD101" i="10" s="1"/>
  <c r="M102" i="1"/>
  <c r="AD102" i="10" s="1"/>
  <c r="M103" i="1"/>
  <c r="AD103" i="10" s="1"/>
  <c r="M104" i="1"/>
  <c r="M105" i="1"/>
  <c r="AD105" i="10" s="1"/>
  <c r="M106" i="1"/>
  <c r="AD106" i="10" s="1"/>
  <c r="M107" i="1"/>
  <c r="AD107" i="10" s="1"/>
  <c r="M108" i="1"/>
  <c r="AD108" i="10" s="1"/>
  <c r="M109" i="1"/>
  <c r="M110" i="1"/>
  <c r="M111" i="1"/>
  <c r="AD111" i="10" s="1"/>
  <c r="M112" i="1"/>
  <c r="AD112" i="10" s="1"/>
  <c r="M113" i="1"/>
  <c r="AD113" i="10" s="1"/>
  <c r="M114" i="1"/>
  <c r="AD114" i="10" s="1"/>
  <c r="M115" i="1"/>
  <c r="M116" i="1"/>
  <c r="AD116" i="10" s="1"/>
  <c r="M117" i="1"/>
  <c r="AD117" i="10" s="1"/>
  <c r="M118" i="1"/>
  <c r="AD118" i="10" s="1"/>
  <c r="M119" i="1"/>
  <c r="M120" i="1"/>
  <c r="AD120" i="10" s="1"/>
  <c r="M121" i="1"/>
  <c r="AD121" i="10" s="1"/>
  <c r="M122" i="1"/>
  <c r="AD122" i="10" s="1"/>
  <c r="M123" i="1"/>
  <c r="AD123" i="10" s="1"/>
  <c r="M124" i="1"/>
  <c r="M4" i="1"/>
  <c r="M5" i="1"/>
  <c r="AD5" i="10" s="1"/>
  <c r="V5" i="10"/>
  <c r="W5" i="10"/>
  <c r="X5" i="10"/>
  <c r="Y5" i="10"/>
  <c r="Z5" i="10"/>
  <c r="AA5" i="10"/>
  <c r="AC5" i="10"/>
  <c r="V6" i="10"/>
  <c r="W6" i="10"/>
  <c r="X6" i="10"/>
  <c r="Y6" i="10"/>
  <c r="Z6" i="10"/>
  <c r="AA6" i="10"/>
  <c r="AC6" i="10"/>
  <c r="V7" i="10"/>
  <c r="W7" i="10"/>
  <c r="X7" i="10"/>
  <c r="Y7" i="10"/>
  <c r="Z7" i="10"/>
  <c r="AA7" i="10"/>
  <c r="AC7" i="10"/>
  <c r="V8" i="10"/>
  <c r="W8" i="10"/>
  <c r="X8" i="10"/>
  <c r="Y8" i="10"/>
  <c r="Z8" i="10"/>
  <c r="AA8" i="10"/>
  <c r="AC8" i="10"/>
  <c r="V9" i="10"/>
  <c r="W9" i="10"/>
  <c r="X9" i="10"/>
  <c r="Y9" i="10"/>
  <c r="Z9" i="10"/>
  <c r="AA9" i="10"/>
  <c r="AC9" i="10"/>
  <c r="V10" i="10"/>
  <c r="W10" i="10"/>
  <c r="X10" i="10"/>
  <c r="Y10" i="10"/>
  <c r="Z10" i="10"/>
  <c r="AA10" i="10"/>
  <c r="AC10" i="10"/>
  <c r="V11" i="10"/>
  <c r="W11" i="10"/>
  <c r="X11" i="10"/>
  <c r="Y11" i="10"/>
  <c r="Z11" i="10"/>
  <c r="AA11" i="10"/>
  <c r="AC11" i="10"/>
  <c r="V13" i="10"/>
  <c r="W13" i="10"/>
  <c r="X13" i="10"/>
  <c r="Y13" i="10"/>
  <c r="Z13" i="10"/>
  <c r="AA13" i="10"/>
  <c r="AC13" i="10"/>
  <c r="V14" i="10"/>
  <c r="W14" i="10"/>
  <c r="X14" i="10"/>
  <c r="Y14" i="10"/>
  <c r="Z14" i="10"/>
  <c r="AA14" i="10"/>
  <c r="AC14" i="10"/>
  <c r="V15" i="10"/>
  <c r="W15" i="10"/>
  <c r="X15" i="10"/>
  <c r="Y15" i="10"/>
  <c r="Z15" i="10"/>
  <c r="AA15" i="10"/>
  <c r="AC15" i="10"/>
  <c r="V16" i="10"/>
  <c r="W16" i="10"/>
  <c r="X16" i="10"/>
  <c r="Y16" i="10"/>
  <c r="Z16" i="10"/>
  <c r="AA16" i="10"/>
  <c r="AC16" i="10"/>
  <c r="V17" i="10"/>
  <c r="W17" i="10"/>
  <c r="X17" i="10"/>
  <c r="Y17" i="10"/>
  <c r="Z17" i="10"/>
  <c r="AA17" i="10"/>
  <c r="AC17" i="10"/>
  <c r="V18" i="10"/>
  <c r="W18" i="10"/>
  <c r="X18" i="10"/>
  <c r="Y18" i="10"/>
  <c r="Z18" i="10"/>
  <c r="AA18" i="10"/>
  <c r="AC18" i="10"/>
  <c r="V19" i="10"/>
  <c r="W19" i="10"/>
  <c r="X19" i="10"/>
  <c r="Y19" i="10"/>
  <c r="Z19" i="10"/>
  <c r="AA19" i="10"/>
  <c r="AC19" i="10"/>
  <c r="V20" i="10"/>
  <c r="W20" i="10"/>
  <c r="X20" i="10"/>
  <c r="Y20" i="10"/>
  <c r="Z20" i="10"/>
  <c r="AA20" i="10"/>
  <c r="AC20" i="10"/>
  <c r="V21" i="10"/>
  <c r="W21" i="10"/>
  <c r="X21" i="10"/>
  <c r="Y21" i="10"/>
  <c r="Z21" i="10"/>
  <c r="AA21" i="10"/>
  <c r="AC21" i="10"/>
  <c r="V22" i="10"/>
  <c r="W22" i="10"/>
  <c r="X22" i="10"/>
  <c r="Y22" i="10"/>
  <c r="Z22" i="10"/>
  <c r="AA22" i="10"/>
  <c r="AC22" i="10"/>
  <c r="V23" i="10"/>
  <c r="W23" i="10"/>
  <c r="X23" i="10"/>
  <c r="Y23" i="10"/>
  <c r="Z23" i="10"/>
  <c r="AA23" i="10"/>
  <c r="AC23" i="10"/>
  <c r="V24" i="10"/>
  <c r="W24" i="10"/>
  <c r="X24" i="10"/>
  <c r="Y24" i="10"/>
  <c r="Z24" i="10"/>
  <c r="AA24" i="10"/>
  <c r="AC24" i="10"/>
  <c r="V26" i="10"/>
  <c r="W26" i="10"/>
  <c r="X26" i="10"/>
  <c r="Y26" i="10"/>
  <c r="Z26" i="10"/>
  <c r="AA26" i="10"/>
  <c r="AC26" i="10"/>
  <c r="V27" i="10"/>
  <c r="W27" i="10"/>
  <c r="X27" i="10"/>
  <c r="Y27" i="10"/>
  <c r="Z27" i="10"/>
  <c r="AA27" i="10"/>
  <c r="AC27" i="10"/>
  <c r="V28" i="10"/>
  <c r="W28" i="10"/>
  <c r="X28" i="10"/>
  <c r="Y28" i="10"/>
  <c r="Z28" i="10"/>
  <c r="AA28" i="10"/>
  <c r="AC28" i="10"/>
  <c r="V29" i="10"/>
  <c r="W29" i="10"/>
  <c r="X29" i="10"/>
  <c r="Y29" i="10"/>
  <c r="Z29" i="10"/>
  <c r="AA29" i="10"/>
  <c r="AC29" i="10"/>
  <c r="V30" i="10"/>
  <c r="W30" i="10"/>
  <c r="X30" i="10"/>
  <c r="Y30" i="10"/>
  <c r="Z30" i="10"/>
  <c r="AA30" i="10"/>
  <c r="AC30" i="10"/>
  <c r="V31" i="10"/>
  <c r="W31" i="10"/>
  <c r="X31" i="10"/>
  <c r="Y31" i="10"/>
  <c r="Z31" i="10"/>
  <c r="AA31" i="10"/>
  <c r="AC31" i="10"/>
  <c r="V32" i="10"/>
  <c r="W32" i="10"/>
  <c r="X32" i="10"/>
  <c r="Y32" i="10"/>
  <c r="Z32" i="10"/>
  <c r="AA32" i="10"/>
  <c r="AC32" i="10"/>
  <c r="V33" i="10"/>
  <c r="W33" i="10"/>
  <c r="X33" i="10"/>
  <c r="Y33" i="10"/>
  <c r="Z33" i="10"/>
  <c r="AA33" i="10"/>
  <c r="AC33" i="10"/>
  <c r="V34" i="10"/>
  <c r="W34" i="10"/>
  <c r="X34" i="10"/>
  <c r="Y34" i="10"/>
  <c r="Z34" i="10"/>
  <c r="AA34" i="10"/>
  <c r="AC34" i="10"/>
  <c r="V35" i="10"/>
  <c r="W35" i="10"/>
  <c r="X35" i="10"/>
  <c r="Y35" i="10"/>
  <c r="Z35" i="10"/>
  <c r="AA35" i="10"/>
  <c r="AC35" i="10"/>
  <c r="V36" i="10"/>
  <c r="W36" i="10"/>
  <c r="X36" i="10"/>
  <c r="Y36" i="10"/>
  <c r="Z36" i="10"/>
  <c r="AA36" i="10"/>
  <c r="AC36" i="10"/>
  <c r="V37" i="10"/>
  <c r="W37" i="10"/>
  <c r="X37" i="10"/>
  <c r="Y37" i="10"/>
  <c r="Z37" i="10"/>
  <c r="AA37" i="10"/>
  <c r="AC37" i="10"/>
  <c r="V38" i="10"/>
  <c r="W38" i="10"/>
  <c r="X38" i="10"/>
  <c r="Y38" i="10"/>
  <c r="Z38" i="10"/>
  <c r="AA38" i="10"/>
  <c r="AC38" i="10"/>
  <c r="V39" i="10"/>
  <c r="W39" i="10"/>
  <c r="X39" i="10"/>
  <c r="Y39" i="10"/>
  <c r="Z39" i="10"/>
  <c r="AA39" i="10"/>
  <c r="AC39" i="10"/>
  <c r="V40" i="10"/>
  <c r="W40" i="10"/>
  <c r="X40" i="10"/>
  <c r="Y40" i="10"/>
  <c r="Z40" i="10"/>
  <c r="AA40" i="10"/>
  <c r="AC40" i="10"/>
  <c r="V41" i="10"/>
  <c r="W41" i="10"/>
  <c r="X41" i="10"/>
  <c r="Y41" i="10"/>
  <c r="Z41" i="10"/>
  <c r="AA41" i="10"/>
  <c r="AC41" i="10"/>
  <c r="V42" i="10"/>
  <c r="W42" i="10"/>
  <c r="X42" i="10"/>
  <c r="Y42" i="10"/>
  <c r="Z42" i="10"/>
  <c r="AA42" i="10"/>
  <c r="AC42" i="10"/>
  <c r="V43" i="10"/>
  <c r="W43" i="10"/>
  <c r="X43" i="10"/>
  <c r="Y43" i="10"/>
  <c r="Z43" i="10"/>
  <c r="AA43" i="10"/>
  <c r="AC43" i="10"/>
  <c r="V44" i="10"/>
  <c r="W44" i="10"/>
  <c r="X44" i="10"/>
  <c r="Y44" i="10"/>
  <c r="Z44" i="10"/>
  <c r="AA44" i="10"/>
  <c r="AC44" i="10"/>
  <c r="V45" i="10"/>
  <c r="W45" i="10"/>
  <c r="X45" i="10"/>
  <c r="Y45" i="10"/>
  <c r="Z45" i="10"/>
  <c r="AA45" i="10"/>
  <c r="AC45" i="10"/>
  <c r="V46" i="10"/>
  <c r="W46" i="10"/>
  <c r="X46" i="10"/>
  <c r="Y46" i="10"/>
  <c r="Z46" i="10"/>
  <c r="AA46" i="10"/>
  <c r="AC46" i="10"/>
  <c r="V47" i="10"/>
  <c r="W47" i="10"/>
  <c r="X47" i="10"/>
  <c r="Y47" i="10"/>
  <c r="Z47" i="10"/>
  <c r="AA47" i="10"/>
  <c r="AC47" i="10"/>
  <c r="V49" i="10"/>
  <c r="W49" i="10"/>
  <c r="X49" i="10"/>
  <c r="Y49" i="10"/>
  <c r="Z49" i="10"/>
  <c r="AA49" i="10"/>
  <c r="AC49" i="10"/>
  <c r="V52" i="10"/>
  <c r="W52" i="10"/>
  <c r="X52" i="10"/>
  <c r="Y52" i="10"/>
  <c r="Z52" i="10"/>
  <c r="AA52" i="10"/>
  <c r="AB52" i="10"/>
  <c r="AC52" i="10"/>
  <c r="V53" i="10"/>
  <c r="W53" i="10"/>
  <c r="X53" i="10"/>
  <c r="Y53" i="10"/>
  <c r="Z53" i="10"/>
  <c r="AA53" i="10"/>
  <c r="AC53" i="10"/>
  <c r="V54" i="10"/>
  <c r="W54" i="10"/>
  <c r="X54" i="10"/>
  <c r="Y54" i="10"/>
  <c r="Z54" i="10"/>
  <c r="AC54" i="10"/>
  <c r="V55" i="10"/>
  <c r="W55" i="10"/>
  <c r="X55" i="10"/>
  <c r="Y55" i="10"/>
  <c r="Z55" i="10"/>
  <c r="AC55" i="10"/>
  <c r="V56" i="10"/>
  <c r="W56" i="10"/>
  <c r="X56" i="10"/>
  <c r="Y56" i="10"/>
  <c r="Z56" i="10"/>
  <c r="AA56" i="10"/>
  <c r="AC56" i="10"/>
  <c r="V57" i="10"/>
  <c r="W57" i="10"/>
  <c r="X57" i="10"/>
  <c r="Y57" i="10"/>
  <c r="Z57" i="10"/>
  <c r="AA57" i="10"/>
  <c r="AC57" i="10"/>
  <c r="V58" i="10"/>
  <c r="W58" i="10"/>
  <c r="X58" i="10"/>
  <c r="Y58" i="10"/>
  <c r="Z58" i="10"/>
  <c r="AA58" i="10"/>
  <c r="AC58" i="10"/>
  <c r="V59" i="10"/>
  <c r="W59" i="10"/>
  <c r="X59" i="10"/>
  <c r="Y59" i="10"/>
  <c r="Z59" i="10"/>
  <c r="AA59" i="10"/>
  <c r="AC59" i="10"/>
  <c r="V60" i="10"/>
  <c r="W60" i="10"/>
  <c r="X60" i="10"/>
  <c r="Y60" i="10"/>
  <c r="Z60" i="10"/>
  <c r="AA60" i="10"/>
  <c r="AC60" i="10"/>
  <c r="V61" i="10"/>
  <c r="W61" i="10"/>
  <c r="X61" i="10"/>
  <c r="Y61" i="10"/>
  <c r="Z61" i="10"/>
  <c r="AA61" i="10"/>
  <c r="AB61" i="10"/>
  <c r="AC61" i="10"/>
  <c r="V62" i="10"/>
  <c r="W62" i="10"/>
  <c r="X62" i="10"/>
  <c r="Y62" i="10"/>
  <c r="Z62" i="10"/>
  <c r="AA62" i="10"/>
  <c r="AB62" i="10"/>
  <c r="AC62" i="10"/>
  <c r="V63" i="10"/>
  <c r="W63" i="10"/>
  <c r="X63" i="10"/>
  <c r="Y63" i="10"/>
  <c r="Z63" i="10"/>
  <c r="AA63" i="10"/>
  <c r="AB63" i="10"/>
  <c r="AC63" i="10"/>
  <c r="V64" i="10"/>
  <c r="W64" i="10"/>
  <c r="X64" i="10"/>
  <c r="Y64" i="10"/>
  <c r="Z64" i="10"/>
  <c r="AA64" i="10"/>
  <c r="AC64" i="10"/>
  <c r="V65" i="10"/>
  <c r="W65" i="10"/>
  <c r="X65" i="10"/>
  <c r="Y65" i="10"/>
  <c r="Z65" i="10"/>
  <c r="AA65" i="10"/>
  <c r="AC65" i="10"/>
  <c r="V66" i="10"/>
  <c r="W66" i="10"/>
  <c r="X66" i="10"/>
  <c r="Y66" i="10"/>
  <c r="Z66" i="10"/>
  <c r="AA66" i="10"/>
  <c r="AC66" i="10"/>
  <c r="V67" i="10"/>
  <c r="W67" i="10"/>
  <c r="X67" i="10"/>
  <c r="Y67" i="10"/>
  <c r="Z67" i="10"/>
  <c r="AA67" i="10"/>
  <c r="AC67" i="10"/>
  <c r="V68" i="10"/>
  <c r="W68" i="10"/>
  <c r="X68" i="10"/>
  <c r="Y68" i="10"/>
  <c r="Z68" i="10"/>
  <c r="AA68" i="10"/>
  <c r="AC68" i="10"/>
  <c r="V69" i="10"/>
  <c r="W69" i="10"/>
  <c r="X69" i="10"/>
  <c r="Y69" i="10"/>
  <c r="Z69" i="10"/>
  <c r="AA69" i="10"/>
  <c r="AC69" i="10"/>
  <c r="V70" i="10"/>
  <c r="W70" i="10"/>
  <c r="X70" i="10"/>
  <c r="Y70" i="10"/>
  <c r="Z70" i="10"/>
  <c r="AA70" i="10"/>
  <c r="AC70" i="10"/>
  <c r="V71" i="10"/>
  <c r="W71" i="10"/>
  <c r="X71" i="10"/>
  <c r="Y71" i="10"/>
  <c r="Z71" i="10"/>
  <c r="AA71" i="10"/>
  <c r="AC71" i="10"/>
  <c r="V72" i="10"/>
  <c r="W72" i="10"/>
  <c r="X72" i="10"/>
  <c r="Y72" i="10"/>
  <c r="Z72" i="10"/>
  <c r="AA72" i="10"/>
  <c r="AC72" i="10"/>
  <c r="V73" i="10"/>
  <c r="W73" i="10"/>
  <c r="X73" i="10"/>
  <c r="Y73" i="10"/>
  <c r="Z73" i="10"/>
  <c r="AA73" i="10"/>
  <c r="AC73" i="10"/>
  <c r="V74" i="10"/>
  <c r="W74" i="10"/>
  <c r="X74" i="10"/>
  <c r="Y74" i="10"/>
  <c r="Z74" i="10"/>
  <c r="AA74" i="10"/>
  <c r="AC74" i="10"/>
  <c r="V75" i="10"/>
  <c r="W75" i="10"/>
  <c r="X75" i="10"/>
  <c r="Y75" i="10"/>
  <c r="Z75" i="10"/>
  <c r="AA75" i="10"/>
  <c r="AC75" i="10"/>
  <c r="V76" i="10"/>
  <c r="W76" i="10"/>
  <c r="X76" i="10"/>
  <c r="Y76" i="10"/>
  <c r="Z76" i="10"/>
  <c r="AA76" i="10"/>
  <c r="AC76" i="10"/>
  <c r="V77" i="10"/>
  <c r="W77" i="10"/>
  <c r="X77" i="10"/>
  <c r="Y77" i="10"/>
  <c r="Z77" i="10"/>
  <c r="AA77" i="10"/>
  <c r="AC77" i="10"/>
  <c r="V78" i="10"/>
  <c r="W78" i="10"/>
  <c r="X78" i="10"/>
  <c r="Y78" i="10"/>
  <c r="Z78" i="10"/>
  <c r="AA78" i="10"/>
  <c r="AC78" i="10"/>
  <c r="V80" i="10"/>
  <c r="W80" i="10"/>
  <c r="X80" i="10"/>
  <c r="Y80" i="10"/>
  <c r="Z80" i="10"/>
  <c r="AA80" i="10"/>
  <c r="AC80" i="10"/>
  <c r="V81" i="10"/>
  <c r="W81" i="10"/>
  <c r="X81" i="10"/>
  <c r="Y81" i="10"/>
  <c r="Z81" i="10"/>
  <c r="AA81" i="10"/>
  <c r="AC81" i="10"/>
  <c r="V82" i="10"/>
  <c r="W82" i="10"/>
  <c r="X82" i="10"/>
  <c r="Y82" i="10"/>
  <c r="Z82" i="10"/>
  <c r="AA82" i="10"/>
  <c r="AC82" i="10"/>
  <c r="V83" i="10"/>
  <c r="W83" i="10"/>
  <c r="X83" i="10"/>
  <c r="Y83" i="10"/>
  <c r="Z83" i="10"/>
  <c r="AA83" i="10"/>
  <c r="AC83" i="10"/>
  <c r="V84" i="10"/>
  <c r="W84" i="10"/>
  <c r="X84" i="10"/>
  <c r="Y84" i="10"/>
  <c r="Z84" i="10"/>
  <c r="AA84" i="10"/>
  <c r="AC84" i="10"/>
  <c r="V85" i="10"/>
  <c r="W85" i="10"/>
  <c r="X85" i="10"/>
  <c r="Y85" i="10"/>
  <c r="Z85" i="10"/>
  <c r="AA85" i="10"/>
  <c r="AC85" i="10"/>
  <c r="V86" i="10"/>
  <c r="W86" i="10"/>
  <c r="X86" i="10"/>
  <c r="Y86" i="10"/>
  <c r="Z86" i="10"/>
  <c r="AA86" i="10"/>
  <c r="AC86" i="10"/>
  <c r="V87" i="10"/>
  <c r="W87" i="10"/>
  <c r="X87" i="10"/>
  <c r="Y87" i="10"/>
  <c r="Z87" i="10"/>
  <c r="AA87" i="10"/>
  <c r="AC87" i="10"/>
  <c r="V88" i="10"/>
  <c r="W88" i="10"/>
  <c r="X88" i="10"/>
  <c r="Y88" i="10"/>
  <c r="Z88" i="10"/>
  <c r="AA88" i="10"/>
  <c r="AC88" i="10"/>
  <c r="V89" i="10"/>
  <c r="W89" i="10"/>
  <c r="X89" i="10"/>
  <c r="Y89" i="10"/>
  <c r="Z89" i="10"/>
  <c r="AA89" i="10"/>
  <c r="AC89" i="10"/>
  <c r="V90" i="10"/>
  <c r="W90" i="10"/>
  <c r="X90" i="10"/>
  <c r="Y90" i="10"/>
  <c r="Z90" i="10"/>
  <c r="AA90" i="10"/>
  <c r="AC90" i="10"/>
  <c r="V91" i="10"/>
  <c r="W91" i="10"/>
  <c r="X91" i="10"/>
  <c r="Y91" i="10"/>
  <c r="Z91" i="10"/>
  <c r="AA91" i="10"/>
  <c r="AC91" i="10"/>
  <c r="V92" i="10"/>
  <c r="W92" i="10"/>
  <c r="X92" i="10"/>
  <c r="Y92" i="10"/>
  <c r="Z92" i="10"/>
  <c r="AA92" i="10"/>
  <c r="AC92" i="10"/>
  <c r="V93" i="10"/>
  <c r="W93" i="10"/>
  <c r="X93" i="10"/>
  <c r="Y93" i="10"/>
  <c r="Z93" i="10"/>
  <c r="AA93" i="10"/>
  <c r="AC93" i="10"/>
  <c r="V94" i="10"/>
  <c r="W94" i="10"/>
  <c r="X94" i="10"/>
  <c r="Y94" i="10"/>
  <c r="Z94" i="10"/>
  <c r="AA94" i="10"/>
  <c r="AC94" i="10"/>
  <c r="V95" i="10"/>
  <c r="W95" i="10"/>
  <c r="X95" i="10"/>
  <c r="Y95" i="10"/>
  <c r="Z95" i="10"/>
  <c r="AA95" i="10"/>
  <c r="AC95" i="10"/>
  <c r="V96" i="10"/>
  <c r="W96" i="10"/>
  <c r="X96" i="10"/>
  <c r="Y96" i="10"/>
  <c r="Z96" i="10"/>
  <c r="AA96" i="10"/>
  <c r="AC96" i="10"/>
  <c r="V97" i="10"/>
  <c r="W97" i="10"/>
  <c r="X97" i="10"/>
  <c r="Y97" i="10"/>
  <c r="Z97" i="10"/>
  <c r="AA97" i="10"/>
  <c r="AC97" i="10"/>
  <c r="V98" i="10"/>
  <c r="W98" i="10"/>
  <c r="X98" i="10"/>
  <c r="Y98" i="10"/>
  <c r="Z98" i="10"/>
  <c r="AA98" i="10"/>
  <c r="AC98" i="10"/>
  <c r="V99" i="10"/>
  <c r="W99" i="10"/>
  <c r="X99" i="10"/>
  <c r="Y99" i="10"/>
  <c r="Z99" i="10"/>
  <c r="AA99" i="10"/>
  <c r="AC99" i="10"/>
  <c r="V100" i="10"/>
  <c r="W100" i="10"/>
  <c r="X100" i="10"/>
  <c r="Y100" i="10"/>
  <c r="Z100" i="10"/>
  <c r="AA100" i="10"/>
  <c r="AC100" i="10"/>
  <c r="V101" i="10"/>
  <c r="W101" i="10"/>
  <c r="X101" i="10"/>
  <c r="Y101" i="10"/>
  <c r="Z101" i="10"/>
  <c r="AA101" i="10"/>
  <c r="AC101" i="10"/>
  <c r="V102" i="10"/>
  <c r="W102" i="10"/>
  <c r="X102" i="10"/>
  <c r="Y102" i="10"/>
  <c r="Z102" i="10"/>
  <c r="AA102" i="10"/>
  <c r="AC102" i="10"/>
  <c r="V103" i="10"/>
  <c r="W103" i="10"/>
  <c r="X103" i="10"/>
  <c r="Y103" i="10"/>
  <c r="Z103" i="10"/>
  <c r="AA103" i="10"/>
  <c r="AC103" i="10"/>
  <c r="V104" i="10"/>
  <c r="W104" i="10"/>
  <c r="X104" i="10"/>
  <c r="Y104" i="10"/>
  <c r="Z104" i="10"/>
  <c r="AA104" i="10"/>
  <c r="AC104" i="10"/>
  <c r="V105" i="10"/>
  <c r="W105" i="10"/>
  <c r="X105" i="10"/>
  <c r="Y105" i="10"/>
  <c r="Z105" i="10"/>
  <c r="AA105" i="10"/>
  <c r="AC105" i="10"/>
  <c r="V106" i="10"/>
  <c r="W106" i="10"/>
  <c r="X106" i="10"/>
  <c r="Y106" i="10"/>
  <c r="Z106" i="10"/>
  <c r="AA106" i="10"/>
  <c r="AC106" i="10"/>
  <c r="V107" i="10"/>
  <c r="W107" i="10"/>
  <c r="X107" i="10"/>
  <c r="Y107" i="10"/>
  <c r="Z107" i="10"/>
  <c r="AA107" i="10"/>
  <c r="AC107" i="10"/>
  <c r="V108" i="10"/>
  <c r="W108" i="10"/>
  <c r="X108" i="10"/>
  <c r="Y108" i="10"/>
  <c r="Z108" i="10"/>
  <c r="AA108" i="10"/>
  <c r="AC108" i="10"/>
  <c r="V109" i="10"/>
  <c r="W109" i="10"/>
  <c r="X109" i="10"/>
  <c r="Y109" i="10"/>
  <c r="Z109" i="10"/>
  <c r="AA109" i="10"/>
  <c r="AC109" i="10"/>
  <c r="AD109" i="10"/>
  <c r="V110" i="10"/>
  <c r="W110" i="10"/>
  <c r="X110" i="10"/>
  <c r="Y110" i="10"/>
  <c r="Z110" i="10"/>
  <c r="AA110" i="10"/>
  <c r="AC110" i="10"/>
  <c r="V111" i="10"/>
  <c r="W111" i="10"/>
  <c r="X111" i="10"/>
  <c r="Y111" i="10"/>
  <c r="Z111" i="10"/>
  <c r="AA111" i="10"/>
  <c r="AB111" i="10"/>
  <c r="AC111" i="10"/>
  <c r="V112" i="10"/>
  <c r="W112" i="10"/>
  <c r="X112" i="10"/>
  <c r="Y112" i="10"/>
  <c r="Z112" i="10"/>
  <c r="AA112" i="10"/>
  <c r="AB112" i="10"/>
  <c r="AC112" i="10"/>
  <c r="V113" i="10"/>
  <c r="W113" i="10"/>
  <c r="X113" i="10"/>
  <c r="Y113" i="10"/>
  <c r="Z113" i="10"/>
  <c r="AA113" i="10"/>
  <c r="AB113" i="10"/>
  <c r="AC113" i="10"/>
  <c r="V114" i="10"/>
  <c r="W114" i="10"/>
  <c r="X114" i="10"/>
  <c r="Y114" i="10"/>
  <c r="Z114" i="10"/>
  <c r="AA114" i="10"/>
  <c r="AC114" i="10"/>
  <c r="V115" i="10"/>
  <c r="W115" i="10"/>
  <c r="X115" i="10"/>
  <c r="Y115" i="10"/>
  <c r="Z115" i="10"/>
  <c r="AA115" i="10"/>
  <c r="AB115" i="10"/>
  <c r="AC115" i="10"/>
  <c r="V116" i="10"/>
  <c r="W116" i="10"/>
  <c r="X116" i="10"/>
  <c r="Y116" i="10"/>
  <c r="Z116" i="10"/>
  <c r="AA116" i="10"/>
  <c r="AB116" i="10"/>
  <c r="AC116" i="10"/>
  <c r="V117" i="10"/>
  <c r="W117" i="10"/>
  <c r="X117" i="10"/>
  <c r="Y117" i="10"/>
  <c r="Z117" i="10"/>
  <c r="AA117" i="10"/>
  <c r="AC117" i="10"/>
  <c r="V118" i="10"/>
  <c r="W118" i="10"/>
  <c r="X118" i="10"/>
  <c r="Y118" i="10"/>
  <c r="Z118" i="10"/>
  <c r="AA118" i="10"/>
  <c r="AB118" i="10"/>
  <c r="AC118" i="10"/>
  <c r="V119" i="10"/>
  <c r="W119" i="10"/>
  <c r="X119" i="10"/>
  <c r="Y119" i="10"/>
  <c r="Z119" i="10"/>
  <c r="AA119" i="10"/>
  <c r="AC119" i="10"/>
  <c r="V120" i="10"/>
  <c r="W120" i="10"/>
  <c r="X120" i="10"/>
  <c r="Y120" i="10"/>
  <c r="Z120" i="10"/>
  <c r="AA120" i="10"/>
  <c r="AB120" i="10"/>
  <c r="AC120" i="10"/>
  <c r="V121" i="10"/>
  <c r="W121" i="10"/>
  <c r="X121" i="10"/>
  <c r="Y121" i="10"/>
  <c r="Z121" i="10"/>
  <c r="AA121" i="10"/>
  <c r="AB121" i="10"/>
  <c r="AC121" i="10"/>
  <c r="V122" i="10"/>
  <c r="W122" i="10"/>
  <c r="X122" i="10"/>
  <c r="Y122" i="10"/>
  <c r="Z122" i="10"/>
  <c r="AA122" i="10"/>
  <c r="AB122" i="10"/>
  <c r="AC122" i="10"/>
  <c r="V123" i="10"/>
  <c r="W123" i="10"/>
  <c r="X123" i="10"/>
  <c r="Y123" i="10"/>
  <c r="Z123" i="10"/>
  <c r="AA123" i="10"/>
  <c r="AB123" i="10"/>
  <c r="AC123" i="10"/>
  <c r="V124" i="10"/>
  <c r="W124" i="10"/>
  <c r="X124" i="10"/>
  <c r="Y124" i="10"/>
  <c r="Z124" i="10"/>
  <c r="AA124" i="10"/>
  <c r="AC124" i="10"/>
  <c r="AC4" i="10"/>
  <c r="AA4" i="10"/>
  <c r="Z4" i="10"/>
  <c r="Y4" i="10"/>
  <c r="X4" i="10"/>
  <c r="W4" i="10"/>
  <c r="V4" i="10"/>
  <c r="J5" i="2"/>
  <c r="AB5" i="10" s="1"/>
  <c r="J6" i="2"/>
  <c r="AB6" i="10" s="1"/>
  <c r="J7" i="2"/>
  <c r="AB7" i="10" s="1"/>
  <c r="J8" i="2"/>
  <c r="AB8" i="10" s="1"/>
  <c r="J9" i="2"/>
  <c r="AB9" i="10" s="1"/>
  <c r="J10" i="2"/>
  <c r="AB10" i="10" s="1"/>
  <c r="J11" i="2"/>
  <c r="AB11" i="10" s="1"/>
  <c r="J13" i="2"/>
  <c r="AB13" i="10" s="1"/>
  <c r="J14" i="2"/>
  <c r="AB14" i="10" s="1"/>
  <c r="J15" i="2"/>
  <c r="AB15" i="10" s="1"/>
  <c r="J16" i="2"/>
  <c r="AB16" i="10" s="1"/>
  <c r="J17" i="2"/>
  <c r="AB17" i="10" s="1"/>
  <c r="J18" i="2"/>
  <c r="AB18" i="10" s="1"/>
  <c r="J19" i="2"/>
  <c r="AB19" i="10" s="1"/>
  <c r="J20" i="2"/>
  <c r="AB20" i="10" s="1"/>
  <c r="J21" i="2"/>
  <c r="AB21" i="10" s="1"/>
  <c r="J22" i="2"/>
  <c r="AB22" i="10" s="1"/>
  <c r="J23" i="2"/>
  <c r="AB23" i="10" s="1"/>
  <c r="J24" i="2"/>
  <c r="AB24" i="10" s="1"/>
  <c r="J26" i="2"/>
  <c r="AB26" i="10" s="1"/>
  <c r="J27" i="2"/>
  <c r="AB27" i="10" s="1"/>
  <c r="J28" i="2"/>
  <c r="AB28" i="10" s="1"/>
  <c r="J29" i="2"/>
  <c r="AB29" i="10" s="1"/>
  <c r="J30" i="2"/>
  <c r="AB30" i="10" s="1"/>
  <c r="J31" i="2"/>
  <c r="AB31" i="10" s="1"/>
  <c r="J32" i="2"/>
  <c r="AB32" i="10" s="1"/>
  <c r="J33" i="2"/>
  <c r="AB33" i="10" s="1"/>
  <c r="J34" i="2"/>
  <c r="AB34" i="10" s="1"/>
  <c r="J35" i="2"/>
  <c r="AB35" i="10" s="1"/>
  <c r="J36" i="2"/>
  <c r="AB36" i="10" s="1"/>
  <c r="J37" i="2"/>
  <c r="AB37" i="10" s="1"/>
  <c r="J38" i="2"/>
  <c r="AB38" i="10" s="1"/>
  <c r="J39" i="2"/>
  <c r="AB39" i="10" s="1"/>
  <c r="J40" i="2"/>
  <c r="AB40" i="10" s="1"/>
  <c r="J41" i="2"/>
  <c r="AB41" i="10" s="1"/>
  <c r="J42" i="2"/>
  <c r="AB42" i="10" s="1"/>
  <c r="J43" i="2"/>
  <c r="AB43" i="10" s="1"/>
  <c r="J44" i="2"/>
  <c r="AB44" i="10" s="1"/>
  <c r="J45" i="2"/>
  <c r="AB45" i="10" s="1"/>
  <c r="J46" i="2"/>
  <c r="AB46" i="10" s="1"/>
  <c r="J47" i="2"/>
  <c r="AB47" i="10" s="1"/>
  <c r="AB49" i="10"/>
  <c r="AB53" i="10"/>
  <c r="AB54" i="10"/>
  <c r="AB55" i="10"/>
  <c r="AB56" i="10"/>
  <c r="AB57" i="10"/>
  <c r="AB58" i="10"/>
  <c r="AB59" i="10"/>
  <c r="AB60" i="10"/>
  <c r="J64" i="2"/>
  <c r="AB64" i="10" s="1"/>
  <c r="J65" i="2"/>
  <c r="AB65" i="10" s="1"/>
  <c r="J66" i="2"/>
  <c r="AB66" i="10" s="1"/>
  <c r="J67" i="2"/>
  <c r="AB67" i="10" s="1"/>
  <c r="J68" i="2"/>
  <c r="AB68" i="10" s="1"/>
  <c r="J69" i="2"/>
  <c r="AB69" i="10" s="1"/>
  <c r="J70" i="2"/>
  <c r="AB70" i="10" s="1"/>
  <c r="J71" i="2"/>
  <c r="AB71" i="10" s="1"/>
  <c r="J72" i="2"/>
  <c r="AB72" i="10" s="1"/>
  <c r="J73" i="2"/>
  <c r="AB73" i="10" s="1"/>
  <c r="J74" i="2"/>
  <c r="AB74" i="10" s="1"/>
  <c r="J75" i="2"/>
  <c r="AB75" i="10" s="1"/>
  <c r="J76" i="2"/>
  <c r="AB76" i="10" s="1"/>
  <c r="J77" i="2"/>
  <c r="AB77" i="10" s="1"/>
  <c r="J78" i="2"/>
  <c r="AB78" i="10" s="1"/>
  <c r="J80" i="2"/>
  <c r="AB80" i="10" s="1"/>
  <c r="J81" i="2"/>
  <c r="AB81" i="10" s="1"/>
  <c r="J82" i="2"/>
  <c r="AB82" i="10" s="1"/>
  <c r="J83" i="2"/>
  <c r="AB83" i="10" s="1"/>
  <c r="J84" i="2"/>
  <c r="AB84" i="10" s="1"/>
  <c r="J85" i="2"/>
  <c r="AB85" i="10" s="1"/>
  <c r="J86" i="2"/>
  <c r="AB86" i="10" s="1"/>
  <c r="J87" i="2"/>
  <c r="AB87" i="10" s="1"/>
  <c r="J88" i="2"/>
  <c r="AB88" i="10" s="1"/>
  <c r="J89" i="2"/>
  <c r="AB89" i="10" s="1"/>
  <c r="J90" i="2"/>
  <c r="AB90" i="10" s="1"/>
  <c r="J91" i="2"/>
  <c r="AB91" i="10" s="1"/>
  <c r="J92" i="2"/>
  <c r="AB92" i="10" s="1"/>
  <c r="J93" i="2"/>
  <c r="AB93" i="10" s="1"/>
  <c r="J94" i="2"/>
  <c r="AB94" i="10" s="1"/>
  <c r="J95" i="2"/>
  <c r="AB95" i="10" s="1"/>
  <c r="J96" i="2"/>
  <c r="AB96" i="10" s="1"/>
  <c r="J97" i="2"/>
  <c r="AB97" i="10" s="1"/>
  <c r="J98" i="2"/>
  <c r="AB98" i="10" s="1"/>
  <c r="J99" i="2"/>
  <c r="AB99" i="10" s="1"/>
  <c r="J100" i="2"/>
  <c r="AB100" i="10" s="1"/>
  <c r="J101" i="2"/>
  <c r="AB101" i="10" s="1"/>
  <c r="J102" i="2"/>
  <c r="AB102" i="10" s="1"/>
  <c r="J103" i="2"/>
  <c r="AB103" i="10" s="1"/>
  <c r="J104" i="2"/>
  <c r="AB104" i="10" s="1"/>
  <c r="J105" i="2"/>
  <c r="AB105" i="10" s="1"/>
  <c r="J106" i="2"/>
  <c r="AB106" i="10" s="1"/>
  <c r="J107" i="2"/>
  <c r="AB107" i="10" s="1"/>
  <c r="J108" i="2"/>
  <c r="AB108" i="10" s="1"/>
  <c r="J109" i="2"/>
  <c r="AB109" i="10" s="1"/>
  <c r="J110" i="2"/>
  <c r="AB110" i="10" s="1"/>
  <c r="J111" i="2"/>
  <c r="J112" i="2"/>
  <c r="J113" i="2"/>
  <c r="J114" i="2"/>
  <c r="AB114" i="10" s="1"/>
  <c r="J115" i="2"/>
  <c r="J116" i="2"/>
  <c r="J117" i="2"/>
  <c r="AB117" i="10" s="1"/>
  <c r="J118" i="2"/>
  <c r="J119" i="2"/>
  <c r="AB119" i="10" s="1"/>
  <c r="J120" i="2"/>
  <c r="J121" i="2"/>
  <c r="J122" i="2"/>
  <c r="J123" i="2"/>
  <c r="J124" i="2"/>
  <c r="AB124" i="10" s="1"/>
  <c r="J4" i="2"/>
  <c r="AB4" i="10" s="1"/>
  <c r="AD14" i="10"/>
  <c r="AD20" i="10"/>
  <c r="AD45" i="10"/>
  <c r="AD53" i="10"/>
  <c r="AD54" i="10"/>
  <c r="AD55" i="10"/>
  <c r="AD56" i="10"/>
  <c r="AD58" i="10"/>
  <c r="AD63" i="10"/>
  <c r="AD68" i="10"/>
  <c r="AD76" i="10"/>
  <c r="AD78" i="10"/>
  <c r="AD89" i="10"/>
  <c r="AD99" i="10"/>
  <c r="AD104" i="10"/>
  <c r="AD110" i="10"/>
  <c r="AD115" i="10"/>
  <c r="AD119" i="10"/>
  <c r="AD124" i="10"/>
  <c r="AD4" i="10"/>
  <c r="K52" i="10" l="1"/>
  <c r="K51" i="10"/>
  <c r="H125" i="10"/>
  <c r="H126" i="10" s="1"/>
  <c r="J125" i="10"/>
  <c r="J126" i="10" s="1"/>
  <c r="J125" i="2"/>
  <c r="X125" i="10"/>
  <c r="D127" i="10" s="1"/>
  <c r="Z125" i="10"/>
  <c r="F127" i="10" s="1"/>
  <c r="AE85" i="10"/>
  <c r="AE105" i="10"/>
  <c r="AE95" i="10"/>
  <c r="AE64" i="10"/>
  <c r="AA125" i="10"/>
  <c r="G127" i="10" s="1"/>
  <c r="AB125" i="10"/>
  <c r="H127" i="10" s="1"/>
  <c r="Y125" i="10"/>
  <c r="E127" i="10" s="1"/>
  <c r="AE78" i="10"/>
  <c r="AE53" i="10"/>
  <c r="AC125" i="10"/>
  <c r="I127" i="10" s="1"/>
  <c r="AE9" i="10"/>
  <c r="W125" i="10"/>
  <c r="C127" i="10" s="1"/>
  <c r="AE68" i="10"/>
  <c r="AE110" i="10"/>
  <c r="AE84" i="10"/>
  <c r="AE54" i="10"/>
  <c r="AE14" i="10"/>
  <c r="AE76" i="10"/>
  <c r="AE43" i="10"/>
  <c r="AE7" i="10"/>
  <c r="AE40" i="10"/>
  <c r="AE8" i="10"/>
  <c r="AE18" i="10"/>
  <c r="AE6" i="10"/>
  <c r="AE63" i="10"/>
  <c r="AE33" i="10"/>
  <c r="AE45" i="10"/>
  <c r="AE73" i="10"/>
  <c r="AE41" i="10"/>
  <c r="AE89" i="10"/>
  <c r="AE30" i="10"/>
  <c r="AE104" i="10"/>
  <c r="AE19" i="10"/>
  <c r="AE99" i="10"/>
  <c r="AE39" i="10"/>
  <c r="AE98" i="10"/>
  <c r="AE115" i="10"/>
  <c r="AE124" i="10"/>
  <c r="AE120" i="10"/>
  <c r="AE119" i="10"/>
  <c r="AE58" i="10"/>
  <c r="AE114" i="10"/>
  <c r="AE94" i="10"/>
  <c r="AE74" i="10"/>
  <c r="AE31" i="10"/>
  <c r="AE96" i="10"/>
  <c r="AE116" i="10"/>
  <c r="AE20" i="10"/>
  <c r="V125" i="10"/>
  <c r="B127" i="10" s="1"/>
  <c r="AE107" i="10"/>
  <c r="AE11" i="10"/>
  <c r="AE106" i="10"/>
  <c r="AE75" i="10"/>
  <c r="AE65" i="10"/>
  <c r="AE42" i="10"/>
  <c r="AE32" i="10"/>
  <c r="AE21" i="10"/>
  <c r="AE10" i="10"/>
  <c r="AE123" i="10"/>
  <c r="AE113" i="10"/>
  <c r="AE103" i="10"/>
  <c r="AE93" i="10"/>
  <c r="AE83" i="10"/>
  <c r="AE72" i="10"/>
  <c r="AE62" i="10"/>
  <c r="AE52" i="10"/>
  <c r="AE29" i="10"/>
  <c r="AE118" i="10"/>
  <c r="AE97" i="10"/>
  <c r="AE66" i="10"/>
  <c r="AE5" i="10"/>
  <c r="AE122" i="10"/>
  <c r="AE112" i="10"/>
  <c r="AE102" i="10"/>
  <c r="AE92" i="10"/>
  <c r="AE82" i="10"/>
  <c r="AE71" i="10"/>
  <c r="AE61" i="10"/>
  <c r="AE49" i="10"/>
  <c r="AE38" i="10"/>
  <c r="AE28" i="10"/>
  <c r="AE17" i="10"/>
  <c r="AE117" i="10"/>
  <c r="AE121" i="10"/>
  <c r="AE111" i="10"/>
  <c r="AE101" i="10"/>
  <c r="AE91" i="10"/>
  <c r="AE81" i="10"/>
  <c r="AE70" i="10"/>
  <c r="AE60" i="10"/>
  <c r="AE47" i="10"/>
  <c r="AE37" i="10"/>
  <c r="AE27" i="10"/>
  <c r="AE16" i="10"/>
  <c r="AE100" i="10"/>
  <c r="AE90" i="10"/>
  <c r="AE80" i="10"/>
  <c r="AE69" i="10"/>
  <c r="AE59" i="10"/>
  <c r="AE46" i="10"/>
  <c r="AE36" i="10"/>
  <c r="AE26" i="10"/>
  <c r="AE15" i="10"/>
  <c r="AE87" i="10"/>
  <c r="AE56" i="10"/>
  <c r="AE22" i="10"/>
  <c r="AE88" i="10"/>
  <c r="AE35" i="10"/>
  <c r="AE24" i="10"/>
  <c r="AE86" i="10"/>
  <c r="AE55" i="10"/>
  <c r="AE109" i="10"/>
  <c r="AE108" i="10"/>
  <c r="AE77" i="10"/>
  <c r="AE67" i="10"/>
  <c r="AE57" i="10"/>
  <c r="AE44" i="10"/>
  <c r="AE34" i="10"/>
  <c r="AE23" i="10"/>
  <c r="AE13" i="10"/>
  <c r="M125" i="1"/>
  <c r="AD125" i="10"/>
  <c r="J127" i="10" s="1"/>
  <c r="AE4" i="10"/>
  <c r="K127" i="10" l="1"/>
  <c r="AE125" i="10"/>
  <c r="AE127" i="10" s="1"/>
  <c r="K79" i="10" l="1"/>
  <c r="K12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</authors>
  <commentList>
    <comment ref="K54" authorId="0" shapeId="0" xr:uid="{C6C1821B-A730-4328-B0D7-2DD400F213F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marge de 20K€</t>
        </r>
      </text>
    </comment>
    <comment ref="U54" authorId="0" shapeId="0" xr:uid="{07B3C935-279E-4E77-BD1C-BB195A7FF2D3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marge de 20K€</t>
        </r>
      </text>
    </comment>
    <comment ref="A79" authorId="0" shapeId="0" xr:uid="{423E53E2-C465-432C-A4F3-01150E2025A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15% jusqu'à 42500e
25% &gt; 42500€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  <author>Mme Moulin - Foyer Culturel de Sciez</author>
  </authors>
  <commentList>
    <comment ref="C8" authorId="0" shapeId="0" xr:uid="{7E97CEE6-FA2B-466C-AD76-A8AFBE3DCB8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frais accompagnement/sal anaïs FOL</t>
        </r>
      </text>
    </comment>
    <comment ref="D9" authorId="0" shapeId="0" xr:uid="{4477E215-5428-47D6-A980-AC1254B19B4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 bus x 300€</t>
        </r>
      </text>
    </comment>
    <comment ref="E9" authorId="0" shapeId="0" xr:uid="{5DDC3B05-A44A-438A-9483-4CF237F993FA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fev : 2 bus montagne
avril : 2 bus suisse
oct : 2 bus festival petits malins</t>
        </r>
      </text>
    </comment>
    <comment ref="F9" authorId="0" shapeId="0" xr:uid="{3972E771-6FDC-4054-A172-4E0C86797E3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2 bus par semaine</t>
        </r>
      </text>
    </comment>
    <comment ref="C29" authorId="0" shapeId="0" xr:uid="{5CDDB526-EC5F-4750-B742-42DC4301EF0A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apac ass anais véhicule</t>
        </r>
      </text>
    </comment>
    <comment ref="C34" authorId="0" shapeId="0" xr:uid="{0FF19738-517B-4D33-9AA6-8A9A68E2569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9007 sal anais</t>
        </r>
      </text>
    </comment>
    <comment ref="B54" authorId="0" shapeId="0" xr:uid="{56E539A9-79AB-499C-B9E8-C98D6B9A930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marge de 10000 sur le FCS passée tout sur ALAE </t>
        </r>
      </text>
    </comment>
    <comment ref="E54" authorId="0" shapeId="0" xr:uid="{C87CABD7-832E-49C8-B0C8-6FE28C8FC675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4000 CEE</t>
        </r>
      </text>
    </comment>
    <comment ref="F54" authorId="0" shapeId="0" xr:uid="{8670FF22-F89B-4E15-A6F6-CF5AA3FB251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8000 CEE
</t>
        </r>
      </text>
    </comment>
    <comment ref="C104" authorId="0" shapeId="0" xr:uid="{C382FA8A-B301-4CC4-AC43-7A295115F8F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+22950 subv sal anaïs</t>
        </r>
      </text>
    </comment>
    <comment ref="C131" authorId="1" shapeId="0" xr:uid="{D535DB07-B898-4C28-99D7-14B546D676FA}">
      <text>
        <r>
          <rPr>
            <b/>
            <sz val="9"/>
            <color indexed="81"/>
            <rFont val="Tahoma"/>
            <charset val="1"/>
          </rPr>
          <t>Mme Moulin - Foyer Culturel de Sciez:
dont 22282 salaire Anais</t>
        </r>
      </text>
    </comment>
    <comment ref="C151" authorId="0" shapeId="0" xr:uid="{B46DA7E7-CB46-4396-ACE6-48A17211687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+22950 subv sal anaïs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Moulin - Foyer Culturel de Sciez</author>
    <author>Mme Ringot - Foyer Culturel de Sciez</author>
  </authors>
  <commentList>
    <comment ref="E8" authorId="0" shapeId="0" xr:uid="{FD9EAD41-C443-4836-8567-C50201CD0FB4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3 spectacles</t>
        </r>
      </text>
    </comment>
    <comment ref="I8" authorId="0" shapeId="0" xr:uid="{666A07F8-7F0F-468E-9C2C-22EB8B2AA969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3 spectacles</t>
        </r>
      </text>
    </comment>
    <comment ref="E10" authorId="0" shapeId="0" xr:uid="{1E8FFD03-10E8-46D1-A6EE-47C988C71CE8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amca spectacle alae</t>
        </r>
      </text>
    </comment>
    <comment ref="I10" authorId="0" shapeId="0" xr:uid="{8B78C803-95A8-4B06-ABD0-10E45A7A7BF2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amca spectacle alae</t>
        </r>
      </text>
    </comment>
    <comment ref="C43" authorId="1" shapeId="0" xr:uid="{23F109F9-88AC-45EF-BE22-E7C7D6266AAB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sfr 14,40/mois
</t>
        </r>
      </text>
    </comment>
    <comment ref="G43" authorId="1" shapeId="0" xr:uid="{1394E478-E448-4531-9FED-F3E896906018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sfr 14,40/mois
</t>
        </r>
      </text>
    </comment>
    <comment ref="E83" authorId="1" shapeId="0" xr:uid="{E2E5A1D3-91FD-4C1A-94A9-1346F7000E49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à confirmer avec mélanie: BP 23: 4000
bp 24: 5000 pour intégrer les adultes
</t>
        </r>
      </text>
    </comment>
    <comment ref="I83" authorId="1" shapeId="0" xr:uid="{3CC0CD2A-B272-41D9-8CE4-BEAA79BABE22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à confirmer avec mélanie: BP 23: 4000
bp 24: 5000 pour intégrer les adultes
</t>
        </r>
      </text>
    </comment>
    <comment ref="C96" authorId="1" shapeId="0" xr:uid="{30E847B1-55BC-4650-BED2-ED3815C58C9B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7317 report année N-1
</t>
        </r>
      </text>
    </comment>
    <comment ref="G96" authorId="1" shapeId="0" xr:uid="{960ECD5E-FB61-4162-8658-D982C97CF490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7317 report année N-1
</t>
        </r>
      </text>
    </comment>
    <comment ref="C125" authorId="1" shapeId="0" xr:uid="{B95E5B1A-1698-45F6-98F5-500BC2D8927B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3010€ autofiancement 1000 sal +6%
800 frais de siege</t>
        </r>
      </text>
    </comment>
    <comment ref="G125" authorId="1" shapeId="0" xr:uid="{AB39E574-1218-413B-A4E0-CBEC27C60385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3010€ autofiancement 1000 sal +6%
800 frais de siege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</authors>
  <commentList>
    <comment ref="C8" authorId="0" shapeId="0" xr:uid="{AC9FE3B6-B956-41D5-BFB8-C5B9761229F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234 fol74 anaïs (10%)</t>
        </r>
      </text>
    </comment>
    <comment ref="E8" authorId="0" shapeId="0" xr:uid="{995DE7A7-A00D-4F75-A26C-09DEB1D4691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42 fol74 anaïs (1,8%)</t>
        </r>
      </text>
    </comment>
    <comment ref="C12" authorId="0" shapeId="0" xr:uid="{893D58DB-0863-44CF-96EA-C19E4CE130B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3930 eau
18430 electricité
2520 gaz</t>
        </r>
      </text>
    </comment>
    <comment ref="I12" authorId="0" shapeId="0" xr:uid="{7CC13167-A98F-4016-AF2C-9C4FDA88FBA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3930 eau
18430 electricité
2520 gaz</t>
        </r>
      </text>
    </comment>
    <comment ref="C16" authorId="0" shapeId="0" xr:uid="{D8F19589-72AA-4E49-B4DD-5C8386B6BD2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</t>
        </r>
      </text>
    </comment>
    <comment ref="I16" authorId="0" shapeId="0" xr:uid="{1CF5C2A6-783B-4CB1-B6A3-02641BB6737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</t>
        </r>
      </text>
    </comment>
    <comment ref="C17" authorId="0" shapeId="0" xr:uid="{77D42E7D-2743-455D-8418-07D1202E222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DSP 2500 vêtement+blanchisserie</t>
        </r>
      </text>
    </comment>
    <comment ref="I17" authorId="0" shapeId="0" xr:uid="{030E3D79-0D01-4637-8104-8033DD5D79C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DSP 2500 vêtement+blanchisserie</t>
        </r>
      </text>
    </comment>
    <comment ref="C21" authorId="0" shapeId="0" xr:uid="{2F4C14E6-6B0E-4CAC-8612-F0EB21DFD47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 loc tpe selon frais de siege</t>
        </r>
      </text>
    </comment>
    <comment ref="I21" authorId="0" shapeId="0" xr:uid="{A4992853-4D77-4082-BFB5-55B193F38D3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 loc tpe selon frais de siege</t>
        </r>
      </text>
    </comment>
    <comment ref="C22" authorId="0" shapeId="0" xr:uid="{C5A91566-1D24-464E-987F-9FB95508A1E2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</t>
        </r>
      </text>
    </comment>
    <comment ref="I22" authorId="0" shapeId="0" xr:uid="{5FDEB5BD-B136-405B-8526-B45A749EFF7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</t>
        </r>
      </text>
    </comment>
    <comment ref="C23" authorId="0" shapeId="0" xr:uid="{43573FFA-9076-490D-A27F-FDF53ABF92E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</t>
        </r>
      </text>
    </comment>
    <comment ref="I23" authorId="0" shapeId="0" xr:uid="{6E0D7111-8BAD-4976-B53C-360A49F47D92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</t>
        </r>
      </text>
    </comment>
    <comment ref="C24" authorId="0" shapeId="0" xr:uid="{12D93174-D9FE-4EC2-9659-D8BAFF3DA56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320 LUTTE CONTRE NUISIBLES</t>
        </r>
      </text>
    </comment>
    <comment ref="E24" authorId="0" shapeId="0" xr:uid="{BDF55CAB-E3EC-4212-A796-8A5D6E99A167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320 lutte contre nuisible</t>
        </r>
      </text>
    </comment>
    <comment ref="I24" authorId="0" shapeId="0" xr:uid="{56C1B380-535E-413D-968B-F6A380C84FC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320 LUTTE CONTRE NUISIBLES</t>
        </r>
      </text>
    </comment>
    <comment ref="K24" authorId="0" shapeId="0" xr:uid="{331F1162-5B20-4C92-A719-72FAF6C419D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320 lutte contre nuisible</t>
        </r>
      </text>
    </comment>
    <comment ref="C25" authorId="0" shapeId="0" xr:uid="{BDFB5CD2-6DBF-460A-9424-AD9AA2BFA88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3420 nevetechnic
1260 nevetechnic
30+50 extincteurs
320 alpescontrole
1590 hotclean
1500 panne except</t>
        </r>
      </text>
    </comment>
    <comment ref="E25" authorId="0" shapeId="0" xr:uid="{F18161D9-A8C9-4B68-82CE-A185C4BCE38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3420 nevetechnic
30+50 extinscteurs
320 alpes contrôle
1590 hotclean
1500 panne except</t>
        </r>
      </text>
    </comment>
    <comment ref="I25" authorId="0" shapeId="0" xr:uid="{F1617E9B-9EEB-479B-85C2-4A6B7D5FC90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3420 nevetechnic
1260 nevetechnic
30+50 extincteurs
320 alpescontrole
1590 hotclean
1500 panne except</t>
        </r>
      </text>
    </comment>
    <comment ref="K25" authorId="0" shapeId="0" xr:uid="{979EB269-46D0-447F-8C1D-4718A34D7C0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3420 nevetechnic
30+50 extinscteurs
320 alpes contrôle
1590 hotclean
1500 panne except</t>
        </r>
      </text>
    </comment>
    <comment ref="C27" authorId="0" shapeId="0" xr:uid="{F9F8C209-29EA-4396-BD86-A1990324E16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</t>
        </r>
      </text>
    </comment>
    <comment ref="I27" authorId="0" shapeId="0" xr:uid="{2C495EB2-BB45-4EB1-A6F9-6416B4FCE66F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</t>
        </r>
      </text>
    </comment>
    <comment ref="C28" authorId="0" shapeId="0" xr:uid="{002F7701-01E7-40A8-94A4-6739ED6D902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DSP 2500 vêtement+blanchisserie</t>
        </r>
      </text>
    </comment>
    <comment ref="I28" authorId="0" shapeId="0" xr:uid="{CCDF4116-67CB-4F76-AA78-D2D9D4791DC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DSP 2500 vêtement+blanchisserie</t>
        </r>
      </text>
    </comment>
    <comment ref="C29" authorId="0" shapeId="0" xr:uid="{C60B3594-608D-4054-9D69-33C3CC261BAE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fol augm dsp
ass mur cuisine mad
ASS VEHICULE
11 apac ass véhicule anais</t>
        </r>
      </text>
    </comment>
    <comment ref="E29" authorId="0" shapeId="0" xr:uid="{2B1591E2-B46C-4B09-9D75-B7FC3878D845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2€ apac véhciule anais</t>
        </r>
      </text>
    </comment>
    <comment ref="I29" authorId="0" shapeId="0" xr:uid="{89D1C6B2-89F7-490B-893B-B792307E99A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962 fol augm dsp
1300 ass mur cuisine mad
3890 ASS VEHICULE</t>
        </r>
      </text>
    </comment>
    <comment ref="C33" authorId="0" shapeId="0" xr:uid="{F9A14E4D-BB47-446A-AF77-222631409A69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dsp :
4640 lidal
1850 suivi diététique</t>
        </r>
      </text>
    </comment>
    <comment ref="E33" authorId="0" shapeId="0" xr:uid="{83ACD14B-C8FD-40CA-B1C3-B932A851294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1320 lidal 1/2
750suivi diététique</t>
        </r>
      </text>
    </comment>
    <comment ref="I33" authorId="0" shapeId="0" xr:uid="{FAD2BB45-4860-47B2-B36E-A0E12B9D7D9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dsp :
4640 lidal
1850 suivi diététique</t>
        </r>
      </text>
    </comment>
    <comment ref="K33" authorId="0" shapeId="0" xr:uid="{FC0FBE3E-7B6D-48FC-9788-C1F35B0919A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1320 lidal 1/2
750suivi diététique</t>
        </r>
      </text>
    </comment>
    <comment ref="C34" authorId="0" shapeId="0" xr:uid="{D6F8CE85-9145-4C54-A55C-3BC3F718119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8 033 €sal Anaïs/fol 10%
3500 intérimaires</t>
        </r>
      </text>
    </comment>
    <comment ref="E34" authorId="0" shapeId="0" xr:uid="{3BF56681-FD0C-44EC-AC0A-B784B982BCC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Sal Anaïs/FOL</t>
        </r>
      </text>
    </comment>
    <comment ref="I34" authorId="0" shapeId="0" xr:uid="{7319F886-9241-4544-A7D1-E602C6111C9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sal Anaïs/fol
3500 intérimaires</t>
        </r>
      </text>
    </comment>
    <comment ref="K34" authorId="0" shapeId="0" xr:uid="{7698107D-9551-41F1-AAB3-2CA36A60ABAE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Sal Anaïs/FOL</t>
        </r>
      </text>
    </comment>
    <comment ref="C35" authorId="0" shapeId="0" xr:uid="{C1505C34-758B-4E1F-9A41-6E16C0A7449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 V2
dont prov recouvrement</t>
        </r>
      </text>
    </comment>
    <comment ref="I35" authorId="0" shapeId="0" xr:uid="{045139F1-383A-4BAB-90D3-7F7B710F9ED2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 V2
dont prov recouvrement</t>
        </r>
      </text>
    </comment>
    <comment ref="C36" authorId="0" shapeId="0" xr:uid="{0509F8AF-8570-48EB-AC34-46E7FE8E4A82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 
+500ht liasse fiscale</t>
        </r>
      </text>
    </comment>
    <comment ref="I36" authorId="0" shapeId="0" xr:uid="{0309894A-D40B-4194-A908-B848702B2A2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 
+500ht liasse fiscale</t>
        </r>
      </text>
    </comment>
    <comment ref="C37" authorId="0" shapeId="0" xr:uid="{780781D2-1E2D-4ECD-B0AE-0DBF9B25B440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wix</t>
        </r>
      </text>
    </comment>
    <comment ref="C43" authorId="0" shapeId="0" xr:uid="{39639A5F-E8C5-4017-80A8-4B718CFF18D9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10*12 tel jérémy</t>
        </r>
      </text>
    </comment>
    <comment ref="E43" authorId="0" shapeId="0" xr:uid="{4677F791-07FF-4B6D-B68E-5A6D2883DD1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10*12 tel jérémy</t>
        </r>
      </text>
    </comment>
    <comment ref="I43" authorId="0" shapeId="0" xr:uid="{CA6387B7-C6F9-4D6C-94D7-288365E3DD1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
10*12 tel jérémy</t>
        </r>
      </text>
    </comment>
    <comment ref="C44" authorId="0" shapeId="0" xr:uid="{C5F87457-44CB-480B-9A90-2A0E350F463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frais de siege
50,1/mois orange</t>
        </r>
      </text>
    </comment>
    <comment ref="I44" authorId="0" shapeId="0" xr:uid="{A7B98C87-F923-4DDE-A68B-7FF389FD899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frais de siege
50,1/mois orange</t>
        </r>
      </text>
    </comment>
    <comment ref="C45" authorId="0" shapeId="0" xr:uid="{26E45C1C-5A05-4D79-BB8C-52C742737B2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</t>
        </r>
      </text>
    </comment>
    <comment ref="I45" authorId="0" shapeId="0" xr:uid="{95079C72-385B-4A16-B76F-DB38F62A9C9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</t>
        </r>
      </text>
    </comment>
    <comment ref="C47" authorId="0" shapeId="0" xr:uid="{E375B725-4D72-417C-BFFA-05E2570DEDE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</t>
        </r>
      </text>
    </comment>
    <comment ref="I47" authorId="0" shapeId="0" xr:uid="{EEB38439-6611-4A20-9184-CA5B4375AC8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</t>
        </r>
      </text>
    </comment>
    <comment ref="E52" authorId="0" shapeId="0" xr:uid="{F7419D7D-24A4-4C25-9A51-D552068F47E9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&lt; 80 000 cvts : redevance variable 0,10/repas + fixe de 1000€/mois
&gt; 80 000 cvts : redevance variable 0,12/repas + fixe de 1100€/mois</t>
        </r>
      </text>
    </comment>
    <comment ref="K52" authorId="0" shapeId="0" xr:uid="{1117B572-D87B-4F8D-BBE5-DF183D8CF770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&lt; 80 000 cvts : redevance variable 0,10/repas + fixe de 1000€/mois
&gt; 80 000 cvts : redevance variable 0,12/repas + fixe de 1100€/mois</t>
        </r>
      </text>
    </comment>
    <comment ref="C54" authorId="0" shapeId="0" xr:uid="{ACF381A6-1EE0-4708-AC64-CEE27581C5E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50% cuisiniers
169K€ perso autres
6250*,42 bouche IFC+passation
marge de 10000 sur FCS </t>
        </r>
      </text>
    </comment>
    <comment ref="I54" authorId="0" shapeId="0" xr:uid="{1E1622EA-EA98-495B-AFF2-4E93D06927E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50% cuisiniers
169K€ perso autres
6250*,42 bouche IFC+passation
marge de 10000 sur FCS </t>
        </r>
      </text>
    </comment>
    <comment ref="E64" authorId="0" shapeId="0" xr:uid="{5F2F8EF4-C148-4C5F-9C3B-3C5F37C6367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1/2 des cuistots</t>
        </r>
      </text>
    </comment>
    <comment ref="K64" authorId="0" shapeId="0" xr:uid="{E9916D78-ABA6-4A89-8256-E43F07F3CD3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1/2 des cuistots</t>
        </r>
      </text>
    </comment>
    <comment ref="C72" authorId="0" shapeId="0" xr:uid="{CB9FE1B0-A490-4B48-87BE-D0DACC0625E7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passée en direct sur chaque compte</t>
        </r>
      </text>
    </comment>
    <comment ref="I72" authorId="0" shapeId="0" xr:uid="{E4F3F7DB-A635-4A6D-AB11-CA0C6FBD020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passée en direct sur chaque compte</t>
        </r>
      </text>
    </comment>
    <comment ref="C75" authorId="0" shapeId="0" xr:uid="{A5D228F1-441B-4947-8AB0-3B869EF2432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11870 amort véhicules
20565 nouveaux invest
12958 nouveaux véhicules</t>
        </r>
      </text>
    </comment>
    <comment ref="I75" authorId="0" shapeId="0" xr:uid="{98931BEE-1ADB-4AA7-AB60-A46023F498CF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11870 amort véhicules
20565 nouveaux invest
12958 nouveaux véhicules</t>
        </r>
      </text>
    </comment>
    <comment ref="C76" authorId="0" shapeId="0" xr:uid="{C246DC62-65FA-4D6E-B44C-DAD1F823A04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Barbara + Besse + Cosset + souad + olivier</t>
        </r>
      </text>
    </comment>
    <comment ref="D76" authorId="0" shapeId="0" xr:uid="{5475F268-A9C0-49C5-B28B-2BBCF762F6F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parnot</t>
        </r>
      </text>
    </comment>
    <comment ref="I76" authorId="0" shapeId="0" xr:uid="{05F8DE36-A404-4526-8F37-91B5642642E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Barbara + Besse + Cosset + souad + olivier</t>
        </r>
      </text>
    </comment>
    <comment ref="J76" authorId="0" shapeId="0" xr:uid="{F1B5735F-56C1-423B-99A7-DD825058E4B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parnot</t>
        </r>
      </text>
    </comment>
    <comment ref="A79" authorId="0" shapeId="0" xr:uid="{3069F322-8E0D-4024-BE45-0CCAA57F7E9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15% jusqu'à 42500e
25% &gt; 42500€</t>
        </r>
      </text>
    </comment>
    <comment ref="C87" authorId="0" shapeId="0" xr:uid="{87E15FC0-1DE8-4491-A4EF-48951D3611BA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8,05 prix moyen de vente selon DSP</t>
        </r>
      </text>
    </comment>
    <comment ref="I87" authorId="0" shapeId="0" xr:uid="{A0AA7620-F926-41EF-B32C-ABB20857F04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8,05 prix moyen de vente selon DSP</t>
        </r>
      </text>
    </comment>
    <comment ref="D92" authorId="0" shapeId="0" xr:uid="{CE3582B0-9083-438E-9940-DA71AF672C42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refact à la mairie des animateurs</t>
        </r>
      </text>
    </comment>
    <comment ref="J92" authorId="0" shapeId="0" xr:uid="{28B91D31-928D-478B-9AF9-86FF4086968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refact à la mairie des animateurs</t>
        </r>
      </text>
    </comment>
    <comment ref="C113" authorId="0" shapeId="0" xr:uid="{A2DADE9E-E0ED-4EA4-AEB7-7190B5421A9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129 wesco tables chaises</t>
        </r>
      </text>
    </comment>
    <comment ref="I113" authorId="0" shapeId="0" xr:uid="{92E5084C-4738-4452-AFC0-FE67A8BE614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129 wesco tables chaises</t>
        </r>
      </text>
    </comment>
    <comment ref="A131" authorId="0" shapeId="0" xr:uid="{C98EB663-F2E6-4D7B-98AE-4B795B39AF8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atsem ? </t>
        </r>
      </text>
    </comment>
    <comment ref="D140" authorId="0" shapeId="0" xr:uid="{D5E88A94-1257-4E5B-9DA0-70133CF4453A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moyenne de 01 +02/24</t>
        </r>
      </text>
    </comment>
    <comment ref="E140" authorId="0" shapeId="0" xr:uid="{280A5678-2C71-491A-A72D-BFD230B4D95E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dsp = 8,05
moyenne 01+02/24 = 8,03</t>
        </r>
      </text>
    </comment>
    <comment ref="G140" authorId="0" shapeId="0" xr:uid="{63F5B815-C281-4AE0-9108-870307CD8650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prev 2024
</t>
        </r>
      </text>
    </comment>
    <comment ref="J140" authorId="0" shapeId="0" xr:uid="{39472270-FABC-4D68-BFF8-44E9A3F3D6DA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moyenne de 01 +02/24</t>
        </r>
      </text>
    </comment>
    <comment ref="K140" authorId="0" shapeId="0" xr:uid="{6ECDDEA7-F619-46BE-89F8-8AFEC88E026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dsp = 8,05
moyenne 01+02/24 = 8,03</t>
        </r>
      </text>
    </comment>
    <comment ref="M140" authorId="0" shapeId="0" xr:uid="{29FEEE90-41FB-4400-8619-7B5C1911227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prev 2024
</t>
        </r>
      </text>
    </comment>
    <comment ref="N140" authorId="0" shapeId="0" xr:uid="{1D066D35-4BAF-41B8-90FE-D427F0A7A802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prev 24 nbre de repas
sans massongy</t>
        </r>
      </text>
    </comment>
    <comment ref="Q140" authorId="0" shapeId="0" xr:uid="{F0238699-72CD-45A2-8F25-361FC25E91E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dsp 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</authors>
  <commentList>
    <comment ref="C54" authorId="0" shapeId="0" xr:uid="{5324A811-67A5-4D32-880C-56B11EA9C38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50% cuisiniers
169K€ perso autres
6250*,42 bouche IFC+passation
marge de 10000 sur FCS </t>
        </r>
      </text>
    </comment>
    <comment ref="H54" authorId="0" shapeId="0" xr:uid="{DF94F081-E64F-4C6A-81B6-3DDFFB4C6B2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50% cuisiniers
169K€ perso autres
6250*,42 bouche IFC+passation
marge de 10000 sur FCS </t>
        </r>
      </text>
    </comment>
    <comment ref="A79" authorId="0" shapeId="0" xr:uid="{328187C0-7E1A-4F02-96D6-F43C4D5B27C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15% jusqu'à 42500e
25% &gt; 42500€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  <author>Mme Moulin - Foyer Culturel de Sciez</author>
  </authors>
  <commentList>
    <comment ref="B3" authorId="0" shapeId="0" xr:uid="{2A64E803-EE9A-42C2-925B-95D3FBDF6F4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demande subv mairie</t>
        </r>
      </text>
    </comment>
    <comment ref="C3" authorId="0" shapeId="0" xr:uid="{8A974052-CEA8-440D-8C63-FA6EFDDE5BF0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demande subv mairie</t>
        </r>
      </text>
    </comment>
    <comment ref="B10" authorId="1" shapeId="0" xr:uid="{5AE42449-864D-4E0C-A9CE-32CA0ECA4F87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dépenses subv QPV thonon agglo</t>
        </r>
      </text>
    </comment>
    <comment ref="C10" authorId="1" shapeId="0" xr:uid="{4DCC3ECB-346C-43B8-AF13-4DAE1A646669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dépenses subv QPV thonon agglo</t>
        </r>
      </text>
    </comment>
    <comment ref="B29" authorId="0" shapeId="0" xr:uid="{2D064C86-ED76-4499-8865-FD97CAD472B5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navette+véhicule perso daniel</t>
        </r>
      </text>
    </comment>
    <comment ref="C29" authorId="0" shapeId="0" xr:uid="{631C983C-C0E5-40E3-85B2-9349E73204D5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navette+véhicule perso daniel</t>
        </r>
      </text>
    </comment>
    <comment ref="B34" authorId="0" shapeId="0" xr:uid="{28929FA1-E444-4E8E-B0E4-0BB3F22CB5A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controler taux horaire CIE</t>
        </r>
      </text>
    </comment>
    <comment ref="C34" authorId="0" shapeId="0" xr:uid="{610ADEA5-D755-467E-AD36-C5B469D1D1B2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controler taux horaire CIE</t>
        </r>
      </text>
    </comment>
    <comment ref="B103" authorId="1" shapeId="0" xr:uid="{E1C0F893-80DB-465F-B8C8-F139AC653CA8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en attente de thonon agglo QPV</t>
        </r>
      </text>
    </comment>
    <comment ref="C103" authorId="1" shapeId="0" xr:uid="{B4A6443D-7B4C-4708-80B3-51132A753B76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en attente de thonon agglo QPV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  <author>Mme Moulin - Foyer Culturel de Sciez</author>
  </authors>
  <commentList>
    <comment ref="F3" authorId="0" shapeId="0" xr:uid="{CC53786B-9999-4D1F-A416-2E63AE24C65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demande subv mairie</t>
        </r>
      </text>
    </comment>
    <comment ref="P3" authorId="0" shapeId="0" xr:uid="{901D061C-E74A-43F1-8E94-31C1937F37EE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demande subv mairie</t>
        </r>
      </text>
    </comment>
    <comment ref="D42" authorId="1" shapeId="0" xr:uid="{6B13C063-D9F0-42B3-B91B-0F290AD5CAA4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casse croute bénévoles + technicien</t>
        </r>
      </text>
    </comment>
    <comment ref="N42" authorId="1" shapeId="0" xr:uid="{6ECD8DD1-91CE-43EA-9415-E23566F2E209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casse croute bénévoles + technicien</t>
        </r>
      </text>
    </comment>
    <comment ref="H54" authorId="0" shapeId="0" xr:uid="{52A0BFFB-8B15-4517-B8BD-A1897A182514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élodie</t>
        </r>
      </text>
    </comment>
    <comment ref="R54" authorId="0" shapeId="0" xr:uid="{C6F7323A-4B83-4A58-ABA0-DF89553DCB4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élodie</t>
        </r>
      </text>
    </comment>
    <comment ref="H72" authorId="0" shapeId="0" xr:uid="{481CD668-AEDB-4CD0-BE57-A5902CAED5D0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résultat sur we familles</t>
        </r>
      </text>
    </comment>
    <comment ref="R72" authorId="0" shapeId="0" xr:uid="{291479C7-FCE3-4B71-B492-6166BF1BF14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résultat sur we familles</t>
        </r>
      </text>
    </comment>
    <comment ref="F103" authorId="0" shapeId="0" xr:uid="{1B055ACC-3140-4E31-AEFD-466318694139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0€ dilcrah
1920€ thonon agglo en attente de confirmation</t>
        </r>
      </text>
    </comment>
    <comment ref="P103" authorId="0" shapeId="0" xr:uid="{D70C12AB-9279-4902-85CC-9987EA7D1A3C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0€ dilcrah
1920€ thonon agglo en attente de confirmation</t>
        </r>
      </text>
    </comment>
    <comment ref="D117" authorId="0" shapeId="0" xr:uid="{B39F98B9-B252-474B-B47C-618E78E45DEA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mairie de sciez 2023 solde</t>
        </r>
      </text>
    </comment>
    <comment ref="N117" authorId="0" shapeId="0" xr:uid="{E6DCEB9B-689F-4FA1-B8AF-135C19A5AFD9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mairie de sciez 2023 solde</t>
        </r>
      </text>
    </comment>
    <comment ref="F125" authorId="0" shapeId="0" xr:uid="{939E607A-FA03-4EEB-BE74-E89C0F2CAD1A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3350 autofonancement</t>
        </r>
      </text>
    </comment>
    <comment ref="P125" authorId="0" shapeId="0" xr:uid="{FE1D34CE-90A4-49C6-976E-EB93B684617C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3350 autofonancement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  <author>Mme Moulin - Foyer Culturel de Sciez</author>
  </authors>
  <commentList>
    <comment ref="C8" authorId="0" shapeId="0" xr:uid="{7C93FCEB-16CA-4098-B329-A0653E65E19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1/2 FOL74 Matthieu
117€ fol74 Anaïs 5% AFJ</t>
        </r>
      </text>
    </comment>
    <comment ref="D8" authorId="0" shapeId="0" xr:uid="{F34CC6E4-956C-4F71-BCB2-6E2E92C40F4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47 Fol74 Anaïs (2%)</t>
        </r>
      </text>
    </comment>
    <comment ref="J8" authorId="0" shapeId="0" xr:uid="{EC3B7AAD-EEF4-4381-8C81-BCC54D0F8DCF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940 fol74 accomp Anaïs 40,2%</t>
        </r>
      </text>
    </comment>
    <comment ref="O8" authorId="0" shapeId="0" xr:uid="{B03DA56A-A32E-4E68-8DBC-E0FEDA6D539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1297 fol /anaïs
750 frais FOL Matthieu</t>
        </r>
      </text>
    </comment>
    <comment ref="V8" authorId="1" shapeId="0" xr:uid="{B083B483-788E-4141-B933-5EAB1822AA10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formation communication élus financé par FDVA 2019</t>
        </r>
      </text>
    </comment>
    <comment ref="C13" authorId="0" shapeId="0" xr:uid="{CB70EA8E-E59F-4252-9735-92A934FA1383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nouvelle navette</t>
        </r>
      </text>
    </comment>
    <comment ref="O13" authorId="0" shapeId="0" xr:uid="{1B9DECDE-D13E-4A46-992F-649F3EDB5665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nouvelle navette</t>
        </r>
      </text>
    </comment>
    <comment ref="C16" authorId="0" shapeId="0" xr:uid="{A3CF69BD-A8F5-463D-99D4-ACE0C293582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25
</t>
        </r>
      </text>
    </comment>
    <comment ref="O16" authorId="0" shapeId="0" xr:uid="{1D245A0B-B6CF-4E56-8FEB-A37B2255B70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24 V2
</t>
        </r>
      </text>
    </comment>
    <comment ref="C21" authorId="0" shapeId="0" xr:uid="{2D7B7756-3DE9-4676-B0CE-992FDD4F7EB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25
Loc TPE
</t>
        </r>
      </text>
    </comment>
    <comment ref="O21" authorId="0" shapeId="0" xr:uid="{0FC33384-3ED3-4E6B-9942-ED0EB7DDBE72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24 V2
</t>
        </r>
      </text>
    </comment>
    <comment ref="C22" authorId="0" shapeId="0" xr:uid="{EC552731-5C1C-4450-9833-04B5807B089E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25
</t>
        </r>
      </text>
    </comment>
    <comment ref="O22" authorId="0" shapeId="0" xr:uid="{EC0BB733-5EEC-4262-B131-B31A749954FF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24 V2
</t>
        </r>
      </text>
    </comment>
    <comment ref="C23" authorId="0" shapeId="0" xr:uid="{78B8CCF3-1A37-4949-988E-BE414EFD1DA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25
</t>
        </r>
      </text>
    </comment>
    <comment ref="O23" authorId="0" shapeId="0" xr:uid="{43EAC092-2219-4F3A-89C1-95D8B3806B5F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24 V2
</t>
        </r>
      </text>
    </comment>
    <comment ref="C27" authorId="0" shapeId="0" xr:uid="{A019EA1F-F73D-41E8-9250-E13CC24D55BE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25
Cpro+EBP+L&amp;A</t>
        </r>
      </text>
    </comment>
    <comment ref="D27" authorId="0" shapeId="0" xr:uid="{EA822EB3-0CE8-46F8-8022-29FB4835A167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goasso</t>
        </r>
      </text>
    </comment>
    <comment ref="H27" authorId="0" shapeId="0" xr:uid="{8C285D83-1ED8-4638-A8FA-2D184DFECEE9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25</t>
        </r>
      </text>
    </comment>
    <comment ref="O27" authorId="0" shapeId="0" xr:uid="{FEC5FF57-FB51-447B-B61E-D5700E2BDD9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24 V2</t>
        </r>
      </text>
    </comment>
    <comment ref="P27" authorId="0" shapeId="0" xr:uid="{AC05098E-77D9-4EB2-BA72-604C0DF44FA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goasso</t>
        </r>
      </text>
    </comment>
    <comment ref="T27" authorId="0" shapeId="0" xr:uid="{3DB49EEF-4CC3-438D-874A-4E0F8A377597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siege 24 V2</t>
        </r>
      </text>
    </comment>
    <comment ref="C29" authorId="0" shapeId="0" xr:uid="{EE9178B5-8C02-4013-8BA7-9F993D3357D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5,65 ass véhicule Anaïs
3171 ass multi +multi informatique+ riso copieur+ fol RC (selon frais de siege)
??? nouvelle navette</t>
        </r>
      </text>
    </comment>
    <comment ref="D29" authorId="0" shapeId="0" xr:uid="{5946F4EB-27C5-45F2-88B2-5750B5DA2E9C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ass perso anais apac</t>
        </r>
      </text>
    </comment>
    <comment ref="J29" authorId="0" shapeId="0" xr:uid="{063C7CD4-1E5A-46C9-90E2-2709B2A5DE23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ass perso anais apac</t>
        </r>
      </text>
    </comment>
    <comment ref="O29" authorId="0" shapeId="0" xr:uid="{3CCFB27C-1225-48B0-94A6-B696A70CC5B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108 ass véhicule Anaïs
1192 ass multi axa
322 axa multi informatique
21/trim riso
963 fol multi
2500 nouvelle navette</t>
        </r>
      </text>
    </comment>
    <comment ref="C30" authorId="0" shapeId="0" xr:uid="{2E79D569-4AB4-448A-8204-603538B91A4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dauphiné+messager</t>
        </r>
      </text>
    </comment>
    <comment ref="O30" authorId="0" shapeId="0" xr:uid="{D5AFB41C-A75A-4E12-9302-0C897C3FFF7E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dauphiné+messager</t>
        </r>
      </text>
    </comment>
    <comment ref="C34" authorId="0" shapeId="0" xr:uid="{1C12A736-F1F6-424A-BB5E-D3D7721101EA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4016 Fol sal Anaïs 5%
   fol 1/2 sal matthieu</t>
        </r>
      </text>
    </comment>
    <comment ref="D34" authorId="0" shapeId="0" xr:uid="{2EF389EC-CD62-4DB6-8A9B-CC018CE4F60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1607€ anaïs 2%</t>
        </r>
      </text>
    </comment>
    <comment ref="J34" authorId="0" shapeId="0" xr:uid="{61B6A279-FEF0-4958-A18A-AB1383A6F83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32291€ anaïs 40,2%</t>
        </r>
      </text>
    </comment>
    <comment ref="O34" authorId="0" shapeId="0" xr:uid="{86365798-B060-4FA0-B954-CEFCDF9F7A27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43226 Fol sal Anaïs
52683/2 fol sal matthieu</t>
        </r>
      </text>
    </comment>
    <comment ref="C35" authorId="0" shapeId="0" xr:uid="{5E5A9578-1464-4541-9982-FAF9440C267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frais de siege 25
à voir si augm avec ABCJ</t>
        </r>
      </text>
    </comment>
    <comment ref="O35" authorId="0" shapeId="0" xr:uid="{C0667BFD-CFC4-4E54-8040-D1836E970C8C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frais de siege V2</t>
        </r>
      </text>
    </comment>
    <comment ref="C36" authorId="0" shapeId="0" xr:uid="{B9A34FED-4CE7-4AC0-8782-D19C1EC7CC7A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voir si augm avec ABCJ
 1000€ prov recouvrement</t>
        </r>
      </text>
    </comment>
    <comment ref="O36" authorId="0" shapeId="0" xr:uid="{D86C63D9-8AF9-4587-B54D-A058C11D77E8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dont 1000€ prov recouvrement</t>
        </r>
      </text>
    </comment>
    <comment ref="C37" authorId="0" shapeId="0" xr:uid="{45220542-D170-4198-B888-AE4C8C6955C7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wix</t>
        </r>
      </text>
    </comment>
    <comment ref="G38" authorId="0" shapeId="0" xr:uid="{EF157683-2F9E-4D54-8DB5-A41DCCD5C5A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0,5% des sals bruts
</t>
        </r>
      </text>
    </comment>
    <comment ref="S38" authorId="0" shapeId="0" xr:uid="{91F311DF-64F2-4DE7-9705-65C330D78FB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ajouter sal sophie 1t24
</t>
        </r>
      </text>
    </comment>
    <comment ref="D39" authorId="0" shapeId="0" xr:uid="{F746560D-FBD7-45A4-9B2B-685BDFE216D0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gratuités chesne+henry+zmirou+labeste+gravier</t>
        </r>
      </text>
    </comment>
    <comment ref="C43" authorId="0" shapeId="0" xr:uid="{24193E27-7B5D-4EBE-95A1-6C1423C4186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frais de siege 25</t>
        </r>
      </text>
    </comment>
    <comment ref="H43" authorId="0" shapeId="0" xr:uid="{07815C17-5D45-4138-AA07-34FAB101A0EF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Démat
</t>
        </r>
      </text>
    </comment>
    <comment ref="I43" authorId="0" shapeId="0" xr:uid="{6E189EE4-897A-449E-98BA-B444A9AE0AA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inclus dans siege</t>
        </r>
      </text>
    </comment>
    <comment ref="O43" authorId="0" shapeId="0" xr:uid="{A967753A-357C-473C-A9C0-52D72AF84528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frais de siege V2</t>
        </r>
      </text>
    </comment>
    <comment ref="T43" authorId="0" shapeId="0" xr:uid="{386538C4-2AE5-4A83-A36A-CE8F3DAB6B6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Démat
</t>
        </r>
      </text>
    </comment>
    <comment ref="U43" authorId="0" shapeId="0" xr:uid="{BDD64533-F125-484C-AD3B-9AA38FE1BCF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inclus dans siege</t>
        </r>
      </text>
    </comment>
    <comment ref="C44" authorId="0" shapeId="0" xr:uid="{7372E2D8-2260-4C20-9983-DA8C49EE4A08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856 selon frais de siege V2
234 cpro sectigo 2 ans</t>
        </r>
      </text>
    </comment>
    <comment ref="J44" authorId="1" shapeId="0" xr:uid="{B50AC9C8-F9C4-4291-867F-3109F6483651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accompagnement site internet des assos de sciez - fdva 2022</t>
        </r>
      </text>
    </comment>
    <comment ref="O44" authorId="0" shapeId="0" xr:uid="{D55BCF73-4240-4AEE-B5EF-6A1B4F863B54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856 selon frais de siege V2
234 cpro sectigo 2 ans</t>
        </r>
      </text>
    </comment>
    <comment ref="V44" authorId="1" shapeId="0" xr:uid="{ACC0D3C3-11DD-4374-915E-23DE83F03E4D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accompagnement site internet des assos de sciez - fdva 2022</t>
        </r>
      </text>
    </comment>
    <comment ref="C45" authorId="0" shapeId="0" xr:uid="{930C2446-7350-4B81-8619-B1EC8F105C1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frais de sieg V2</t>
        </r>
      </text>
    </comment>
    <comment ref="O45" authorId="0" shapeId="0" xr:uid="{0120D9B1-DA9A-4ECF-9A84-EB99165EDFCC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frais de sieg V2</t>
        </r>
      </text>
    </comment>
    <comment ref="D46" authorId="0" shapeId="0" xr:uid="{3AC24401-3DD6-4D0B-B9BE-934E205CD323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STRIPE</t>
        </r>
      </text>
    </comment>
    <comment ref="P46" authorId="0" shapeId="0" xr:uid="{CB0F3DE3-EE25-4BB5-8EBF-725FD05E0ECB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STRIPE</t>
        </r>
      </text>
    </comment>
    <comment ref="C47" authorId="0" shapeId="0" xr:uid="{4F2818BF-856F-4FA8-AD59-BE2604F217D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 V2</t>
        </r>
      </text>
    </comment>
    <comment ref="O47" authorId="0" shapeId="0" xr:uid="{60A3F1EA-4FA4-4147-9F68-1CCD2BAAD8E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selon frais de siege V2</t>
        </r>
      </text>
    </comment>
    <comment ref="F54" authorId="0" shapeId="0" xr:uid="{FDA3DE3E-FF7D-4CB5-B7E7-1F218246C75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AJOUTER SOPHIE</t>
        </r>
      </text>
    </comment>
    <comment ref="I54" authorId="0" shapeId="0" xr:uid="{AC2E5C89-1A32-4D57-98F0-EF64BAD3D561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-200 elodie vide grenier
econoie de 2000€ environ en enlevant 10% de temps d'élodie et 2h de plus par solène</t>
        </r>
      </text>
    </comment>
    <comment ref="R54" authorId="0" shapeId="0" xr:uid="{98F8621A-4B1C-48D7-BAE9-32F2E722A9F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AJOUTER SOPHIE</t>
        </r>
      </text>
    </comment>
    <comment ref="U54" authorId="0" shapeId="0" xr:uid="{1BE8AD6D-2CA8-429B-940B-5DF6D0EBC794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-200 elodie vide grenier
econoie de 2000€ environ en enlevant 10% de temps d'élodie et 2h de plus par solène</t>
        </r>
      </text>
    </comment>
    <comment ref="D72" authorId="0" shapeId="0" xr:uid="{B2FF5CE3-94ED-4C41-84BC-1E3E683EE61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300€/salarié + 30€/adhérent</t>
        </r>
      </text>
    </comment>
    <comment ref="P72" authorId="0" shapeId="0" xr:uid="{A70FF35C-86A5-43B8-8B2A-E01E4AAB726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300€/salarié + 30€/adhérent</t>
        </r>
      </text>
    </comment>
    <comment ref="C75" authorId="0" shapeId="0" xr:uid="{3EF133D0-2160-4352-89E1-5B5BD37E075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+ achat mini bus + achat barnum pour 2300</t>
        </r>
      </text>
    </comment>
    <comment ref="O75" authorId="0" shapeId="0" xr:uid="{CFC44FBD-1651-4172-B89B-D475A0BEE259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+ achat mini bus + achat barnum pour 2300</t>
        </r>
      </text>
    </comment>
    <comment ref="C76" authorId="0" shapeId="0" xr:uid="{B3E1938E-93C0-4B77-AE94-BF4374B127C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souad</t>
        </r>
      </text>
    </comment>
    <comment ref="O76" authorId="0" shapeId="0" xr:uid="{97E3744D-D3B8-4A39-B3FE-4660D551BED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souad</t>
        </r>
      </text>
    </comment>
    <comment ref="C95" authorId="0" shapeId="0" xr:uid="{A41FCC86-FA34-42FB-A3FD-2449D501A44E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44523 subv sal direction</t>
        </r>
      </text>
    </comment>
    <comment ref="O95" authorId="0" shapeId="0" xr:uid="{A3D69D4F-C459-41CD-A85E-9DB4C7CED8A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44523 subv sal direction</t>
        </r>
      </text>
    </comment>
    <comment ref="C100" authorId="1" shapeId="0" xr:uid="{25CF5BAE-FAFF-4071-BC67-030E7006830F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70785 en 2023
80764 en 2024
</t>
        </r>
      </text>
    </comment>
    <comment ref="O100" authorId="1" shapeId="0" xr:uid="{CE3EB15E-375D-4010-B9EE-E0504EF0F9C5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70785 en 2023
80764 en 2024
</t>
        </r>
      </text>
    </comment>
    <comment ref="C103" authorId="0" shapeId="0" xr:uid="{44A689B7-8496-40BA-A9C8-F7EECFCA603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subv CAF citoyenneté et transition éco</t>
        </r>
      </text>
    </comment>
    <comment ref="O103" authorId="0" shapeId="0" xr:uid="{B04BEF28-1C3A-479B-85F4-5728C1A69D67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subv CAF citoyenneté et transition éco</t>
        </r>
      </text>
    </comment>
    <comment ref="C113" authorId="0" shapeId="0" xr:uid="{16554AEF-BE9D-4A61-ADB9-C7A89825CBA8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51 poste info BRUSS
1884 KBA travaux accueil
227 poste asus BOULANGER
47 000 CAF pour navette PMR</t>
        </r>
      </text>
    </comment>
    <comment ref="O113" authorId="0" shapeId="0" xr:uid="{B27989CC-0496-4158-B256-E0FC7D22DBC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51 poste info BRUSS
1884 KBA travaux accueil
227 poste asus BOULANGER
47 000 CAF pour navette PMR</t>
        </r>
      </text>
    </comment>
    <comment ref="I115" authorId="0" shapeId="0" xr:uid="{0721AA2F-D800-452F-B7A4-68F98FD2FB6A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bouche</t>
        </r>
      </text>
    </comment>
    <comment ref="U115" authorId="0" shapeId="0" xr:uid="{D17B48B1-415F-459E-965A-89BD48BADAB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bouche</t>
        </r>
      </text>
    </comment>
    <comment ref="C117" authorId="0" shapeId="0" xr:uid="{DA5BD6D0-A8C4-4450-9F92-D36EAD91CD2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au bilan 2560,33€ :
374,23 caf subv été 21 -&gt; AFJ
1000 ddcs formation des élus =&gt; basculé dans analytique vie asso
1186 ANS ufolep -&gt; AR</t>
        </r>
      </text>
    </comment>
    <comment ref="J117" authorId="0" shapeId="0" xr:uid="{69C8FFDD-2C48-40FB-89EF-90057DFEA21A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FDVA site internet + fdva 2019</t>
        </r>
      </text>
    </comment>
    <comment ref="O117" authorId="0" shapeId="0" xr:uid="{E0F0DA86-E4B2-4228-8228-9366C641C46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au bilan 2560,33€ :
374,23 caf subv été 21 -&gt; AFJ
1000 ddcs formation des élus =&gt; basculé dans analytique vie asso
1186 ANS ufolep -&gt; AR</t>
        </r>
      </text>
    </comment>
    <comment ref="V117" authorId="0" shapeId="0" xr:uid="{00CB5341-E273-4F22-9CC6-A65AC560558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FDVA site internet + fdva 2019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  <author>Mme Girod - Foyer Culturel de Sciez</author>
    <author>M. Kwinta - Foyer Culturel de Sciez</author>
    <author>Mme Moulin - Foyer Culturel de Sciez</author>
  </authors>
  <commentList>
    <comment ref="N3" authorId="0" shapeId="0" xr:uid="{7FE2A971-2006-45B0-A057-A782ADE403D2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demande subv mairie
</t>
        </r>
      </text>
    </comment>
    <comment ref="AB3" authorId="0" shapeId="0" xr:uid="{A0008077-9882-40FA-84FC-309574C53C9E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demande subv mairie
</t>
        </r>
      </text>
    </comment>
    <comment ref="AB6" authorId="1" shapeId="0" xr:uid="{88286292-58AC-4698-B5F3-A9DB316502D5}">
      <text>
        <r>
          <rPr>
            <b/>
            <sz val="9"/>
            <color indexed="81"/>
            <rFont val="Tahoma"/>
            <family val="2"/>
          </rPr>
          <t>Mme Girod - Foyer Culturel de Sciez:</t>
        </r>
        <r>
          <rPr>
            <sz val="9"/>
            <color indexed="81"/>
            <rFont val="Tahoma"/>
            <family val="2"/>
          </rPr>
          <t xml:space="preserve">
aliments + banque alimentaire + noel
</t>
        </r>
      </text>
    </comment>
    <comment ref="C8" authorId="0" shapeId="0" xr:uid="{BED53F46-326C-44B3-BA7B-CB3BCCDBD92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1/2 FOL74 Matthieu</t>
        </r>
      </text>
    </comment>
    <comment ref="O8" authorId="0" shapeId="0" xr:uid="{CFF12795-91B3-4849-B13B-54E1C939118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25 fol74 anaïs</t>
        </r>
      </text>
    </comment>
    <comment ref="Q8" authorId="0" shapeId="0" xr:uid="{28BF6074-F3E5-4D0E-91CB-2F1A7196F67D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1/2 FOL frais accomp Matthieu</t>
        </r>
      </text>
    </comment>
    <comment ref="U11" authorId="0" shapeId="0" xr:uid="{FBF87211-AAD0-4AAE-9437-07A082BD45D5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dont 100€ arbre</t>
        </r>
      </text>
    </comment>
    <comment ref="O29" authorId="0" shapeId="0" xr:uid="{0B6F5362-A100-49EC-90DD-5A420C0A122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1 apac véhicule anais</t>
        </r>
      </text>
    </comment>
    <comment ref="Q29" authorId="0" shapeId="0" xr:uid="{5259533D-6EFE-4448-9987-3D1CCCE978A5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ass matthieu véhicule</t>
        </r>
      </text>
    </comment>
    <comment ref="AB32" authorId="2" shapeId="0" xr:uid="{669CAFC9-D20A-4DC4-9A74-8A788A64D896}">
      <text>
        <r>
          <rPr>
            <b/>
            <sz val="9"/>
            <color indexed="81"/>
            <rFont val="Tahoma"/>
            <family val="2"/>
          </rPr>
          <t>M. Kwinta - Foyer Culturel de Sciez:</t>
        </r>
        <r>
          <rPr>
            <sz val="9"/>
            <color indexed="81"/>
            <rFont val="Tahoma"/>
            <family val="2"/>
          </rPr>
          <t xml:space="preserve">
HACCP 4h Jeremy 
fin école</t>
        </r>
      </text>
    </comment>
    <comment ref="O34" authorId="0" shapeId="0" xr:uid="{15D5A38D-BCCB-4BC0-9AED-00D88B8ED6B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sal anaïs </t>
        </r>
      </text>
    </comment>
    <comment ref="Q34" authorId="0" shapeId="0" xr:uid="{12FEDA6A-4B68-4FEE-85F4-C6EA8563902C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52683 /2=26342€ Fact FOL sal matthieu
-650 mercredi
-550 videgrenier</t>
        </r>
      </text>
    </comment>
    <comment ref="V34" authorId="0" shapeId="0" xr:uid="{91C23EEB-03CB-4888-A98D-324E538DC434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matthieu</t>
        </r>
      </text>
    </comment>
    <comment ref="AB34" authorId="1" shapeId="0" xr:uid="{23AB6DC3-EF4F-4326-86D8-F1732F10FBBF}">
      <text>
        <r>
          <rPr>
            <b/>
            <sz val="9"/>
            <color indexed="81"/>
            <rFont val="Tahoma"/>
            <family val="2"/>
          </rPr>
          <t>Mme Girod - Foyer Culturel de Sciez:</t>
        </r>
        <r>
          <rPr>
            <sz val="9"/>
            <color indexed="81"/>
            <rFont val="Tahoma"/>
            <family val="2"/>
          </rPr>
          <t xml:space="preserve">
2024: 3h30 par semaine en moyenne Matthieu
à vérifier</t>
        </r>
      </text>
    </comment>
    <comment ref="Q43" authorId="0" shapeId="0" xr:uid="{D627286A-703F-449D-9467-DE8D84BF344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9,99/mois free matthieu</t>
        </r>
      </text>
    </comment>
    <comment ref="AB43" authorId="0" shapeId="0" xr:uid="{81624EAB-8129-48CA-8FA4-FF6CE655DFD9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19,99/mois free</t>
        </r>
      </text>
    </comment>
    <comment ref="AB44" authorId="0" shapeId="0" xr:uid="{6A2D4A9A-DE6F-4EAD-9DCC-5CE555A74BC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10/mois freebox</t>
        </r>
      </text>
    </comment>
    <comment ref="AC44" authorId="0" shapeId="0" xr:uid="{DA401BDA-5420-4FDA-96F0-642204BF4DA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29,99/mois freebox</t>
        </r>
      </text>
    </comment>
    <comment ref="Q54" authorId="0" shapeId="0" xr:uid="{AFE9D29B-AFE1-4AAB-9098-F87733212979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40% elodie avec 3h de pif sur agdev
Enlever complètement clémence pour voir en 2025
</t>
        </r>
      </text>
    </comment>
    <comment ref="Z54" authorId="0" shapeId="0" xr:uid="{F267BB0E-9BB6-4ED8-AF58-30B371E83A53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pas de répartition analytique de élodie</t>
        </r>
      </text>
    </comment>
    <comment ref="AB54" authorId="0" shapeId="0" xr:uid="{25D61421-AE88-4376-97F2-BF01A88F6D29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 alexia
pas de répartition analytique de élodie
</t>
        </r>
      </text>
    </comment>
    <comment ref="AC54" authorId="0" shapeId="0" xr:uid="{B91733AF-C1B3-4B32-A826-00B7967370EA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ménage
</t>
        </r>
      </text>
    </comment>
    <comment ref="W72" authorId="0" shapeId="0" xr:uid="{EC6A07D6-D184-4B03-ABEB-918BA4219AA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résultat œuf/vacances</t>
        </r>
      </text>
    </comment>
    <comment ref="AA72" authorId="0" shapeId="0" xr:uid="{67817353-CE99-4C4A-8B92-2435601232DB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750 actions familles
570 vide grenier</t>
        </r>
      </text>
    </comment>
    <comment ref="Z85" authorId="0" shapeId="0" xr:uid="{CBCA8722-0C13-4287-8C40-1318206DA5BB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48sem x 15 paniers x 15€
+48semx15 paniers x 5€</t>
        </r>
      </text>
    </comment>
    <comment ref="AB98" authorId="0" shapeId="0" xr:uid="{20D1EE14-43BC-4F5C-ABB6-5D4216B9876B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385 margencel
105 anthy</t>
        </r>
      </text>
    </comment>
    <comment ref="Q101" authorId="3" shapeId="0" xr:uid="{70AD48C5-6B37-4AD2-B221-7DB2439BBE50}">
      <text>
        <r>
          <rPr>
            <b/>
            <sz val="9"/>
            <color indexed="81"/>
            <rFont val="Tahoma"/>
            <charset val="1"/>
          </rPr>
          <t>Mme Moulin - Foyer Culturel de Sciez:</t>
        </r>
        <r>
          <rPr>
            <sz val="9"/>
            <color indexed="81"/>
            <rFont val="Tahoma"/>
            <charset val="1"/>
          </rPr>
          <t xml:space="preserve">
23682 en 2023
27020 en 2024</t>
        </r>
      </text>
    </comment>
    <comment ref="AB102" authorId="0" shapeId="0" xr:uid="{036C2306-5740-4A45-AA6F-460CB3081D29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drfip 500€ de 01 à 08/24</t>
        </r>
      </text>
    </comment>
    <comment ref="R103" authorId="0" shapeId="0" xr:uid="{A672555B-0E90-4E38-A270-2AEDD75CB283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reaap</t>
        </r>
      </text>
    </comment>
    <comment ref="V103" authorId="0" shapeId="0" xr:uid="{DAF66028-D97D-494A-B0DE-7AC969B23B3C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QPV Thonon agglo</t>
        </r>
      </text>
    </comment>
    <comment ref="W103" authorId="0" shapeId="0" xr:uid="{9615E666-2948-4AF7-B525-42C62EB2822C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CAPEJ 650
</t>
        </r>
      </text>
    </comment>
    <comment ref="Z103" authorId="0" shapeId="0" xr:uid="{E1618927-F044-4CA9-B1F3-517C82A5FB4F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48 semaines x 10€ x 15 paniers
48 sem x 5h x 20€ personnel
7100 poste fonjep proratisé avec episciez</t>
        </r>
      </text>
    </comment>
    <comment ref="AB103" authorId="0" shapeId="0" xr:uid="{9565DC1E-59EE-4787-9483-0FA05D0B3EF8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2000 FDVA
7100 fonjep proratisé avec panier solidaire</t>
        </r>
      </text>
    </comment>
    <comment ref="R117" authorId="0" shapeId="0" xr:uid="{8CFC5ABD-4BFC-4B60-B1BE-24EC3F8C297F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400 REAAP anim diét
195 REAAP café poussette
164,83 Conseil général projet prévention</t>
        </r>
      </text>
    </comment>
    <comment ref="T117" authorId="0" shapeId="0" xr:uid="{F1D43F62-672C-4938-A8EF-E9F02812EF37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REAAP café des parents</t>
        </r>
      </text>
    </comment>
    <comment ref="U117" authorId="0" shapeId="0" xr:uid="{3B58DFC6-B016-4B9D-A768-8966603C139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mairie de sciez solde 2023</t>
        </r>
      </text>
    </comment>
    <comment ref="AA117" authorId="0" shapeId="0" xr:uid="{4F05DA38-0101-43B6-B147-1CD082D0883B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caf subv excep été 21</t>
        </r>
      </text>
    </comment>
    <comment ref="AB117" authorId="0" shapeId="0" xr:uid="{499CE9EB-AC95-43E2-8BC2-A4B0958AD276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CAF CAPEJ</t>
        </r>
      </text>
    </comment>
    <comment ref="AB120" authorId="0" shapeId="0" xr:uid="{829955D8-D6A9-4712-99DD-23D4B4348696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uniformation</t>
        </r>
      </text>
    </comment>
    <comment ref="N125" authorId="0" shapeId="0" xr:uid="{959FFE44-20D5-46B5-8167-F522E46D9725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2770 autofinancement selon budget mairie</t>
        </r>
      </text>
    </comment>
    <comment ref="AB125" authorId="0" shapeId="0" xr:uid="{8FD4E046-063D-4511-A4B6-ECAB12385467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2770 autofinancement selon budget mairie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Mme Ringot - Foyer Culturel de Sciez</author>
  </authors>
  <commentList>
    <comment ref="B3" authorId="0" shapeId="0" xr:uid="{2B0454F6-5BEC-401C-9A85-4A2BD93799D2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budget mélanie 23/24</t>
        </r>
      </text>
    </comment>
    <comment ref="C3" authorId="0" shapeId="0" xr:uid="{B2C190D0-171D-443A-AFC2-6EA5A99288F4}">
      <text>
        <r>
          <rPr>
            <b/>
            <sz val="9"/>
            <color indexed="81"/>
            <rFont val="Tahoma"/>
            <family val="2"/>
          </rPr>
          <t>Mme Ringot - Foyer Culturel de Sciez:</t>
        </r>
        <r>
          <rPr>
            <sz val="9"/>
            <color indexed="81"/>
            <rFont val="Tahoma"/>
            <family val="2"/>
          </rPr>
          <t xml:space="preserve">
selon budget mélanie 23/24</t>
        </r>
      </text>
    </comment>
    <comment ref="B75" authorId="0" shapeId="0" xr:uid="{705BF757-0E18-42E2-9EF3-C2061644F3D0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65 escalade
320 poterie
2066 ski</t>
        </r>
      </text>
    </comment>
    <comment ref="C75" authorId="0" shapeId="0" xr:uid="{F4FC1EF9-992E-452C-84A7-6751C569ED9F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65 escalade
320 poterie
2066 ski</t>
        </r>
      </text>
    </comment>
    <comment ref="B76" authorId="0" shapeId="0" xr:uid="{D8F8B16A-43AF-44E4-9732-650933BFD712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virte 944
Dieu 7655
</t>
        </r>
      </text>
    </comment>
    <comment ref="C76" authorId="0" shapeId="0" xr:uid="{6F2F1B47-013C-49BC-A3B2-0D1086C624FA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virte 944
Dieu 7655
</t>
        </r>
      </text>
    </comment>
    <comment ref="B85" authorId="0" shapeId="0" xr:uid="{35ACEB0A-1BB7-4372-8088-42F56DCD77A3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211014 budget mélanie</t>
        </r>
      </text>
    </comment>
    <comment ref="C85" authorId="0" shapeId="0" xr:uid="{05B249AB-8131-4CD2-AE66-3F65EF350367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211014 budget mélanie</t>
        </r>
      </text>
    </comment>
    <comment ref="B103" authorId="0" shapeId="0" xr:uid="{AB986326-4DD7-4B21-81A1-26D290AE91C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1400 troll ANS -1194 utilisé en 23
700 gym ANS - 220 utilisé en 23</t>
        </r>
      </text>
    </comment>
    <comment ref="C103" authorId="0" shapeId="0" xr:uid="{3ECBACA7-CCB3-4404-80AD-A181F666C039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1400 troll ANS -1194 utilisé en 23
700 gym ANS - 220 utilisé en 23</t>
        </r>
      </text>
    </comment>
    <comment ref="B117" authorId="0" shapeId="0" xr:uid="{3F059E6F-3599-472C-ABFF-4F8666F06224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ufolep 1244 gain
827 théatre mairie
89 ans park
458 multi ans
1186 ANS 08/23</t>
        </r>
      </text>
    </comment>
    <comment ref="C117" authorId="0" shapeId="0" xr:uid="{6BB1649E-B825-4DF4-95A3-72906B165B91}">
      <text>
        <r>
          <rPr>
            <b/>
            <sz val="9"/>
            <color indexed="81"/>
            <rFont val="Tahoma"/>
            <charset val="1"/>
          </rPr>
          <t>Mme Ringot - Foyer Culturel de Sciez:</t>
        </r>
        <r>
          <rPr>
            <sz val="9"/>
            <color indexed="81"/>
            <rFont val="Tahoma"/>
            <charset val="1"/>
          </rPr>
          <t xml:space="preserve">
ufolep 1244 gain
827 théatre mairie
89 ans park
458 multi ans
1186 ANS 08/23</t>
        </r>
      </text>
    </comment>
  </commentList>
</comments>
</file>

<file path=xl/sharedStrings.xml><?xml version="1.0" encoding="utf-8"?>
<sst xmlns="http://schemas.openxmlformats.org/spreadsheetml/2006/main" count="1693" uniqueCount="347">
  <si>
    <t>BAFA</t>
  </si>
  <si>
    <t>SEGE</t>
  </si>
  <si>
    <t>60500000 Fournitures pour Activités</t>
  </si>
  <si>
    <t>62100000 Personnel extérieur à l'entreprise</t>
  </si>
  <si>
    <t>62570000 Réceptions</t>
  </si>
  <si>
    <t>64100000 Rémunérations du personnel</t>
  </si>
  <si>
    <t>70840000 Mise à disposition de personnel facturée Exo</t>
  </si>
  <si>
    <t>DEMEN</t>
  </si>
  <si>
    <t>60630000 Fournitures d'ent et petit équip</t>
  </si>
  <si>
    <t>61500000 Entretien et réparations</t>
  </si>
  <si>
    <t>EMS</t>
  </si>
  <si>
    <t>63110000 Taxe sur les Salaires</t>
  </si>
  <si>
    <t>63330000 Participation Employeur UniFormation</t>
  </si>
  <si>
    <t>64120000 Congés payés</t>
  </si>
  <si>
    <t>64510000 Cotisations à l'URSSAF</t>
  </si>
  <si>
    <t>64520000 Cotisations aux mutuelles</t>
  </si>
  <si>
    <t>64530000 Cotisations aux caisses de retraites</t>
  </si>
  <si>
    <t>64534000 Cotisations aux caisses de prévoyance</t>
  </si>
  <si>
    <t>64580000 Ch pat sur congés payés</t>
  </si>
  <si>
    <t>64750000 Médecine du travail STL</t>
  </si>
  <si>
    <t>SCOMP</t>
  </si>
  <si>
    <t>60640000 Fournitures administatives</t>
  </si>
  <si>
    <t>61830000 Formation du personnel</t>
  </si>
  <si>
    <t>68150000 Dotations aux provisions d'exploitation</t>
  </si>
  <si>
    <t>78150000 Rep/prov charges d'exploit</t>
  </si>
  <si>
    <t>79100000 Transferts de charges d'exploitation</t>
  </si>
  <si>
    <t>79130000 Aides formations</t>
  </si>
  <si>
    <t>SDELG</t>
  </si>
  <si>
    <t>62350000 Oeuvres Sociales CE</t>
  </si>
  <si>
    <t>60100000 Achats matières premières restau</t>
  </si>
  <si>
    <t>60400000 Prestations et Animateurs</t>
  </si>
  <si>
    <t>60620000 CARBURANT</t>
  </si>
  <si>
    <t>60641000 PHOTOCOPIES RISO</t>
  </si>
  <si>
    <t>60700000 Achats de marchandises</t>
  </si>
  <si>
    <t>61310000 Location de matériel</t>
  </si>
  <si>
    <t>61350000 Location Photocopieur</t>
  </si>
  <si>
    <t>61352000 Location solution Serveur</t>
  </si>
  <si>
    <t>61560000 Maintenance Informatique</t>
  </si>
  <si>
    <t>61610000 Assurances</t>
  </si>
  <si>
    <t>61810000 Documentation et Abonnements</t>
  </si>
  <si>
    <t>62260000 Honoraires</t>
  </si>
  <si>
    <t>62260100 Honoraires Comptables</t>
  </si>
  <si>
    <t>62300000 Publicité, publications, relations publiques</t>
  </si>
  <si>
    <t>62360000 Dons, Cadeaux, Gratuités</t>
  </si>
  <si>
    <t>62510000 Voyages et déplacements</t>
  </si>
  <si>
    <t>62610000 Frais de télécommunications</t>
  </si>
  <si>
    <t>62612000 Frais de télécommunications Internet</t>
  </si>
  <si>
    <t>62620000 Frais postaux</t>
  </si>
  <si>
    <t>62780000 Autres frais et comm/prestat service</t>
  </si>
  <si>
    <t>62820000 Cotisations diverses</t>
  </si>
  <si>
    <t>64110000 Répartition analytique salaires siège</t>
  </si>
  <si>
    <t>64150000 Indemnités non soumises</t>
  </si>
  <si>
    <t>64751000 PHARMACIE POUR ACTIVITES</t>
  </si>
  <si>
    <t>65400000 Pertes sur créances irrécouvrables</t>
  </si>
  <si>
    <t>65410000 Pertes/AR covid</t>
  </si>
  <si>
    <t>67100000 Charges exceptionnelles sur opérations de gestion</t>
  </si>
  <si>
    <t>67150100 Subvention Interne siège/services</t>
  </si>
  <si>
    <t>67200000 Charges exceptionnelles sur exercices antérieurs</t>
  </si>
  <si>
    <t>67800000 Autres charges exceptionnelles</t>
  </si>
  <si>
    <t>68112000 Dot Amort Immo Corporelles</t>
  </si>
  <si>
    <t>68174000 Provision sur Créances Douteuses</t>
  </si>
  <si>
    <t>68940000 Engagements à réaliser sur Subv. attribuées</t>
  </si>
  <si>
    <t>74011000 Subvention Mairie Sciez</t>
  </si>
  <si>
    <t>74014000 Subvention Conseil Général</t>
  </si>
  <si>
    <t>74015000 CAF Centre Social</t>
  </si>
  <si>
    <t>74016000 Subvention Contrat Apprentissage</t>
  </si>
  <si>
    <t>74018000 Subvention Diverses</t>
  </si>
  <si>
    <t>75610000 Cotisations sans contrepartie</t>
  </si>
  <si>
    <t>75800000 Produits divers de gestion courante</t>
  </si>
  <si>
    <t>75810000 Produits/AR Covid</t>
  </si>
  <si>
    <t>76800000 Autres produits financiers</t>
  </si>
  <si>
    <t>77130000 Dons Recus</t>
  </si>
  <si>
    <t>77200000 Produits exceptionnels sur exercices antérieurs</t>
  </si>
  <si>
    <t>77700000 Quote-part des subv d'invest</t>
  </si>
  <si>
    <t>77800000 Autres produits exceptionnels</t>
  </si>
  <si>
    <t>78174000 Reprise prov/créances douteuses</t>
  </si>
  <si>
    <t>78940000 Utilisation des Fonds Dédiés</t>
  </si>
  <si>
    <t>79120000 CNASEA ASP CAE aide/sal</t>
  </si>
  <si>
    <t>86100000 Mise à dispo et Apport en nature</t>
  </si>
  <si>
    <t>86400000 Personnel bénévole</t>
  </si>
  <si>
    <t>87000000 Bénévolat</t>
  </si>
  <si>
    <t>87100000 Mise à dispo et Apport en nature</t>
  </si>
  <si>
    <t>SPAIE</t>
  </si>
  <si>
    <t>SSECR</t>
  </si>
  <si>
    <t>VIEASSO</t>
  </si>
  <si>
    <t>70880000 autres produits d'activités annexes frais de rejet</t>
  </si>
  <si>
    <t>Somme de SOLDE 2023</t>
  </si>
  <si>
    <t>Étiquettes de lignes</t>
  </si>
  <si>
    <t>60211000 Alimentation Centre Loisirs</t>
  </si>
  <si>
    <t>60212000 ALIMENTATION EPISCIEZ</t>
  </si>
  <si>
    <t>60310000 Variation stocks</t>
  </si>
  <si>
    <t>60410000 TRANSPORT POUR ACTIVITES</t>
  </si>
  <si>
    <t>60420000 Sorties pour Actvités</t>
  </si>
  <si>
    <t>60670000 Vêtements de travail</t>
  </si>
  <si>
    <t>60710000 Licences et cartes achetées</t>
  </si>
  <si>
    <t>60900000 Rabais, remises et ristournes obtenus sur achats</t>
  </si>
  <si>
    <t>61552000 Entretien Matèriel de Transport</t>
  </si>
  <si>
    <t>61570000 BLANCHISSERIE</t>
  </si>
  <si>
    <t>61811000 Abo magazines Biblio</t>
  </si>
  <si>
    <t>61880000 CONTROLES VETERINAIRES</t>
  </si>
  <si>
    <t>62410000 Transports sur achats</t>
  </si>
  <si>
    <t>63700000 Autres impôts et taxes (autres organismes)</t>
  </si>
  <si>
    <t>64140000 Indemnités et avantages divers</t>
  </si>
  <si>
    <t>65111000 Mairie Sciez reversement énergie /subv°</t>
  </si>
  <si>
    <t>65220000 Droits d'auteur SACEM SPRE CNV</t>
  </si>
  <si>
    <t>66160000 Intérêts bancaires</t>
  </si>
  <si>
    <t>70600000 Prest de services adhésion biblio, AFJ...</t>
  </si>
  <si>
    <t>70601000 Epi'Sciez participations usagers</t>
  </si>
  <si>
    <t>70620000 Particip des Familles aux ALAE</t>
  </si>
  <si>
    <t>70621000 Réductions QF</t>
  </si>
  <si>
    <t>70622000 Prestations de Services CAF</t>
  </si>
  <si>
    <t>70630000 COT ACTIVITES</t>
  </si>
  <si>
    <t>70660000 Repas restaurant extèrieur</t>
  </si>
  <si>
    <t>70666000 Recettes restaurant scolaire</t>
  </si>
  <si>
    <t>70700000 Ventes de marchandises</t>
  </si>
  <si>
    <t>70800100 Produits des manifestations</t>
  </si>
  <si>
    <t>70800200 Prod Activités annexes/Reventes</t>
  </si>
  <si>
    <t>7083location/ventes</t>
  </si>
  <si>
    <t>70850000 Ports et frais accessoires facturés</t>
  </si>
  <si>
    <t>74011100 Mairie Sciez Contribution Biblio/Resto</t>
  </si>
  <si>
    <t>74011200 Contribution Financière Navette</t>
  </si>
  <si>
    <t>74012000 Subvention Yvoire</t>
  </si>
  <si>
    <t>74015100 CAF prestation Globale</t>
  </si>
  <si>
    <t>74019000 Subvention SISAM</t>
  </si>
  <si>
    <t>75620000 Cotisations avec contrepartie</t>
  </si>
  <si>
    <t>75630000 LICENCES R2 - PASSEPORT</t>
  </si>
  <si>
    <t>Total général</t>
  </si>
  <si>
    <t>CULTURE</t>
  </si>
  <si>
    <t>REST</t>
  </si>
  <si>
    <t>Total REST</t>
  </si>
  <si>
    <t>RESTEXT</t>
  </si>
  <si>
    <t>RESTS</t>
  </si>
  <si>
    <t>SEAF</t>
  </si>
  <si>
    <t>BENEV</t>
  </si>
  <si>
    <t>CINEPLEINAIR</t>
  </si>
  <si>
    <t>FORUM</t>
  </si>
  <si>
    <t>SECR</t>
  </si>
  <si>
    <t>SOUPE</t>
  </si>
  <si>
    <t>VIDE GRENIER</t>
  </si>
  <si>
    <t>ZONE</t>
  </si>
  <si>
    <t>FETEDUFOYER</t>
  </si>
  <si>
    <t>Total SEGE</t>
  </si>
  <si>
    <t>AQUA</t>
  </si>
  <si>
    <t>ATELP</t>
  </si>
  <si>
    <t>AG.DEV</t>
  </si>
  <si>
    <t>ALPHA</t>
  </si>
  <si>
    <t>CAFE</t>
  </si>
  <si>
    <t>ECO</t>
  </si>
  <si>
    <t>JEUNE</t>
  </si>
  <si>
    <t>MERC</t>
  </si>
  <si>
    <t>VACAN</t>
  </si>
  <si>
    <t>AMLUD</t>
  </si>
  <si>
    <t>PANIE</t>
  </si>
  <si>
    <t>AUVERGNE</t>
  </si>
  <si>
    <t>EPIS</t>
  </si>
  <si>
    <t>WEFAM</t>
  </si>
  <si>
    <t>AR 2023</t>
  </si>
  <si>
    <t>SEAF 2023</t>
  </si>
  <si>
    <t>SIEGE 2023</t>
  </si>
  <si>
    <t>MANIF 2023</t>
  </si>
  <si>
    <t>AFJ 2023</t>
  </si>
  <si>
    <t>MOBILITE 2023</t>
  </si>
  <si>
    <t>CULTURE 2023</t>
  </si>
  <si>
    <t>REST 2023</t>
  </si>
  <si>
    <t>CENTRE DE LOISIRS 2023</t>
  </si>
  <si>
    <t>FCS 2023 REEL</t>
  </si>
  <si>
    <t>Total général (positif = profit)</t>
  </si>
  <si>
    <t>CLAE 2023</t>
  </si>
  <si>
    <t>CLME 2023</t>
  </si>
  <si>
    <t>CLSH 2023</t>
  </si>
  <si>
    <t>CLVA 2023</t>
  </si>
  <si>
    <t>CLMEB 2023</t>
  </si>
  <si>
    <t>CLAE 2024</t>
  </si>
  <si>
    <t>CLME 2024</t>
  </si>
  <si>
    <t>CLVA 2024</t>
  </si>
  <si>
    <t>CLSH 2024</t>
  </si>
  <si>
    <t>ACT REGUL REEL 2023</t>
  </si>
  <si>
    <t>ACT REGUL BUDGET 2024</t>
  </si>
  <si>
    <t>AR 2024</t>
  </si>
  <si>
    <t>SEAF 2024</t>
  </si>
  <si>
    <t>SIEGE 2024</t>
  </si>
  <si>
    <t>MANIF 2024</t>
  </si>
  <si>
    <t>AFJ 2024</t>
  </si>
  <si>
    <t>MOBILITE 2024</t>
  </si>
  <si>
    <t>CULTURE 2024</t>
  </si>
  <si>
    <t>CENTRE DE LOISIRS 2024</t>
  </si>
  <si>
    <t>FCS 2024 BUDGET</t>
  </si>
  <si>
    <t xml:space="preserve">Imprimerie MATHY + WIX </t>
  </si>
  <si>
    <t>CULTURE budget 2024</t>
  </si>
  <si>
    <t>BIBLIO 2024</t>
  </si>
  <si>
    <t>CINE 2024</t>
  </si>
  <si>
    <t>BIBLIO 23</t>
  </si>
  <si>
    <t>CINE 23</t>
  </si>
  <si>
    <t>MAISON 23</t>
  </si>
  <si>
    <t>POLITIQUE CUL 23</t>
  </si>
  <si>
    <t>POLITIQUE CULTURE 24</t>
  </si>
  <si>
    <t>CULTURE REEL 23</t>
  </si>
  <si>
    <t>SMOBILI BUDGET 2024</t>
  </si>
  <si>
    <t>smobil réél 23</t>
  </si>
  <si>
    <t>6000/3  = 2000€ acheté sur toute l'année, donc 1000€ d'amort réél/23</t>
  </si>
  <si>
    <t>amort</t>
  </si>
  <si>
    <t>6000 €ach an 24</t>
  </si>
  <si>
    <t>autofinancement ach livres 2023</t>
  </si>
  <si>
    <t>autofinancement ach livres 2024</t>
  </si>
  <si>
    <t>clémence</t>
  </si>
  <si>
    <t>gisèle</t>
  </si>
  <si>
    <t>MANIF REEL 2023</t>
  </si>
  <si>
    <t>MANIF BUDGET 24</t>
  </si>
  <si>
    <t>AFJ REEL 23</t>
  </si>
  <si>
    <t>AFJ BUDGET 24</t>
  </si>
  <si>
    <t>74012000 Subvention Yvoire/Margencel/Anthy</t>
  </si>
  <si>
    <t>REST REEL 2023</t>
  </si>
  <si>
    <t>REST BUDGET 24</t>
  </si>
  <si>
    <t>SIEGE BUDGET 24</t>
  </si>
  <si>
    <t>siege reel 23</t>
  </si>
  <si>
    <t>restanim</t>
  </si>
  <si>
    <t>salaires du siège passés en salaires REST</t>
  </si>
  <si>
    <t>SDELG/CSE</t>
  </si>
  <si>
    <t>Frais FOL/anaïs</t>
  </si>
  <si>
    <t>écart</t>
  </si>
  <si>
    <t>TOTAL DES DEPENSES selon SISAM</t>
  </si>
  <si>
    <t>total DES DEPENSES selon FCS avec formation</t>
  </si>
  <si>
    <t>SISAM recettes CAF</t>
  </si>
  <si>
    <t>FCS recettes CAF</t>
  </si>
  <si>
    <t>SISAM Participation de sfamilles</t>
  </si>
  <si>
    <t>FCS partic familles</t>
  </si>
  <si>
    <t>SISAM Subventions</t>
  </si>
  <si>
    <t>FCS Subventions</t>
  </si>
  <si>
    <t>FCS recettes diverses</t>
  </si>
  <si>
    <t>SISAM TOTAL DES RECETTES</t>
  </si>
  <si>
    <t>FCS TOTAL DES RECETTES</t>
  </si>
  <si>
    <t>RESULTAT SISAM</t>
  </si>
  <si>
    <t>RESULTAT FCS</t>
  </si>
  <si>
    <t>SISAM dépenses liées à l'activité (selon subv)</t>
  </si>
  <si>
    <t>SISAM salaires (selon subv)</t>
  </si>
  <si>
    <t>SISAM frais de siege (selon subv)</t>
  </si>
  <si>
    <t>FCS selon notre budget</t>
  </si>
  <si>
    <t>FCS salaires selon notre budget</t>
  </si>
  <si>
    <t>FCS frais de siege selon notre budget</t>
  </si>
  <si>
    <t>panier solidaire</t>
  </si>
  <si>
    <t>ACT REGU</t>
  </si>
  <si>
    <t>nbre de repas</t>
  </si>
  <si>
    <t xml:space="preserve">Nombre </t>
  </si>
  <si>
    <t xml:space="preserve">P.U. HT </t>
  </si>
  <si>
    <t xml:space="preserve">Total HT </t>
  </si>
  <si>
    <t>Maternelles pique-nique</t>
  </si>
  <si>
    <t>Elémentaires pique-nique</t>
  </si>
  <si>
    <t>Adulte pique-nique</t>
  </si>
  <si>
    <t xml:space="preserve">Total prestations </t>
  </si>
  <si>
    <t>DSP SIGNEE</t>
  </si>
  <si>
    <t>63580000 Autres taxes (redevance)</t>
  </si>
  <si>
    <t>RECETTES</t>
  </si>
  <si>
    <t>prix moyen/repas</t>
  </si>
  <si>
    <t>Nombre de repas</t>
  </si>
  <si>
    <t>ext</t>
  </si>
  <si>
    <t>sciez</t>
  </si>
  <si>
    <t>Total</t>
  </si>
  <si>
    <t>matières 1ère</t>
  </si>
  <si>
    <t>coût/repas</t>
  </si>
  <si>
    <t>2022 reel</t>
  </si>
  <si>
    <t>2020 reel</t>
  </si>
  <si>
    <t>2019 réduc QF à partir de sept 19 déduc sur CA</t>
  </si>
  <si>
    <t>2021 réel</t>
  </si>
  <si>
    <t>2023 réél</t>
  </si>
  <si>
    <t>2024 Prev</t>
  </si>
  <si>
    <t>autres</t>
  </si>
  <si>
    <t>60610000 fournitures non stockables (énergie, eau…)</t>
  </si>
  <si>
    <t>62880000 Traitement des déchets</t>
  </si>
  <si>
    <t>61510000 Entretien maintenance</t>
  </si>
  <si>
    <t>63511000 CET</t>
  </si>
  <si>
    <t>% repas sciez</t>
  </si>
  <si>
    <t>69500000 IS</t>
  </si>
  <si>
    <t>RESULTAT hors IS</t>
  </si>
  <si>
    <t xml:space="preserve">Maternelles scolaire </t>
  </si>
  <si>
    <t>Elémentaires scolaire</t>
  </si>
  <si>
    <t xml:space="preserve">Adultes scolaire </t>
  </si>
  <si>
    <t>REST CC 50% / EXT 50%</t>
  </si>
  <si>
    <t>au nbre de couverts</t>
  </si>
  <si>
    <t>VACAN - sortie à la journée</t>
  </si>
  <si>
    <t>œufs/match foot/halloween etc…</t>
  </si>
  <si>
    <t>ford 1063+scudo 1114+vivaro 1714+axa 863+fol 1597</t>
  </si>
  <si>
    <t>amort ach 2023 pris en ch par FCS</t>
  </si>
  <si>
    <t>PHOTOCOPIES RISO</t>
  </si>
  <si>
    <t>Location Photocopieur</t>
  </si>
  <si>
    <t>Location CPRO serveur</t>
  </si>
  <si>
    <t>CPRO/KOESIO contrat PRIORITY</t>
  </si>
  <si>
    <t>CMINFO EBP Compta/gestion</t>
  </si>
  <si>
    <t>DEFI L&amp;A</t>
  </si>
  <si>
    <t>GoAsso act régulières</t>
  </si>
  <si>
    <t>AXE Maintenance info paye</t>
  </si>
  <si>
    <t>Assurances axa + FOL apac</t>
  </si>
  <si>
    <t>Honoraires Comptables + recouvrement</t>
  </si>
  <si>
    <t>Honoraires Commissaire aux Comptes</t>
  </si>
  <si>
    <t>cot diverses CNEA/ADERE</t>
  </si>
  <si>
    <t>Frais de télécommunications</t>
  </si>
  <si>
    <t>Frais de télécommunications Internet</t>
  </si>
  <si>
    <t>CPRO/KOESIO Sectigo 2 ans</t>
  </si>
  <si>
    <t>Frais postaux</t>
  </si>
  <si>
    <t>loc TPE on ajoute ???</t>
  </si>
  <si>
    <t>FRAIS DE SIEGE</t>
  </si>
  <si>
    <t>DSP : 0,10€/cvts</t>
  </si>
  <si>
    <t>DSP</t>
  </si>
  <si>
    <t>EXT</t>
  </si>
  <si>
    <t xml:space="preserve">   50 / 50</t>
  </si>
  <si>
    <t>cvts</t>
  </si>
  <si>
    <t>lutte contre les nuisibles</t>
  </si>
  <si>
    <t>REST repartition aux nbre de cvts</t>
  </si>
  <si>
    <t>Total général prorata au cvts</t>
  </si>
  <si>
    <t>total général 50/50</t>
  </si>
  <si>
    <t>résultat 2023</t>
  </si>
  <si>
    <t>fete des bénévoles</t>
  </si>
  <si>
    <t>CINE PLEINAIR</t>
  </si>
  <si>
    <t>FORUM des assos</t>
  </si>
  <si>
    <t>FETE DU FOYER ou autre</t>
  </si>
  <si>
    <t>Veste parka prise en charge Foyer</t>
  </si>
  <si>
    <t>Dont 400 veste parka</t>
  </si>
  <si>
    <t>REST 2024</t>
  </si>
  <si>
    <t>selon bareme 2023</t>
  </si>
  <si>
    <t>selo, bareme 2024</t>
  </si>
  <si>
    <t>CLMEB 2024</t>
  </si>
  <si>
    <t xml:space="preserve"> budget CLAE 2024</t>
  </si>
  <si>
    <t>Centre de Loisirs BUDGET 2025</t>
  </si>
  <si>
    <t>CLAE 2025</t>
  </si>
  <si>
    <t>CLME 2025</t>
  </si>
  <si>
    <t>CLVA 2025</t>
  </si>
  <si>
    <t>CLSH 2025</t>
  </si>
  <si>
    <t>CULTURE budget 2025</t>
  </si>
  <si>
    <t>BIBLIO 2025</t>
  </si>
  <si>
    <t>CINE 2025</t>
  </si>
  <si>
    <t>POLITIQUE CULTURE 2025</t>
  </si>
  <si>
    <t>REST BUDGET 25</t>
  </si>
  <si>
    <t>SEAF 2025</t>
  </si>
  <si>
    <t>SMOBILI BUDGET 2025</t>
  </si>
  <si>
    <t>MANIF BUDGET 25</t>
  </si>
  <si>
    <t>SIEGE BUDGET 25</t>
  </si>
  <si>
    <t>AFJ BUDGET 25</t>
  </si>
  <si>
    <t>ACT REGUL BUDGET 2025</t>
  </si>
  <si>
    <t>AR 2025</t>
  </si>
  <si>
    <t>SIEGE 2025</t>
  </si>
  <si>
    <t>MANIF 2025</t>
  </si>
  <si>
    <t>AFJ 2025</t>
  </si>
  <si>
    <t>MOBILITE 2025</t>
  </si>
  <si>
    <t>CULTURE 2025</t>
  </si>
  <si>
    <t>REST 2025</t>
  </si>
  <si>
    <t>CENTRE DE LOISIRS 2025</t>
  </si>
  <si>
    <t>FCS 2025 BUDGET</t>
  </si>
  <si>
    <t>REEL AU 31/8/24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</si>
</sst>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#,##0.00_ ;[Red]\-#,##0.00\ "/>
    <numFmt numFmtId="165" formatCode="#,##0_ ;[Red]\-#,##0\ "/>
    <numFmt numFmtId="166" formatCode="#,##0\ &quot;€&quot;"/>
    <numFmt numFmtId="167" formatCode="#,##0.00\ &quot;€&quot;"/>
    <numFmt numFmtId="168" formatCode="#,##0.0000_ ;[Red]\-#,##0.0000\ 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0" xfId="0" applyFont="1" applyFill="1"/>
    <xf numFmtId="0" fontId="1" fillId="2" borderId="0" xfId="0" applyFont="1" applyFill="1"/>
    <xf numFmtId="0" fontId="0" fillId="0" borderId="0" xfId="0" applyFill="1"/>
    <xf numFmtId="165" fontId="1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165" fontId="1" fillId="0" borderId="0" xfId="0" applyNumberFormat="1" applyFont="1" applyAlignment="1">
      <alignment horizontal="left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left"/>
    </xf>
    <xf numFmtId="165" fontId="0" fillId="0" borderId="0" xfId="0" applyNumberFormat="1" applyFont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0" fillId="0" borderId="0" xfId="0" applyFont="1"/>
    <xf numFmtId="0" fontId="1" fillId="0" borderId="0" xfId="0" applyFont="1" applyBorder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0" fillId="0" borderId="0" xfId="0" applyFont="1" applyBorder="1"/>
    <xf numFmtId="165" fontId="0" fillId="0" borderId="0" xfId="0" applyNumberFormat="1" applyFont="1" applyAlignment="1">
      <alignment horizontal="right"/>
    </xf>
    <xf numFmtId="165" fontId="0" fillId="4" borderId="1" xfId="0" applyNumberFormat="1" applyFont="1" applyFill="1" applyBorder="1" applyAlignment="1">
      <alignment horizontal="right"/>
    </xf>
    <xf numFmtId="0" fontId="0" fillId="5" borderId="1" xfId="0" applyFont="1" applyFill="1" applyBorder="1"/>
    <xf numFmtId="0" fontId="1" fillId="5" borderId="1" xfId="0" applyFont="1" applyFill="1" applyBorder="1"/>
    <xf numFmtId="164" fontId="0" fillId="5" borderId="1" xfId="0" applyNumberFormat="1" applyFont="1" applyFill="1" applyBorder="1"/>
    <xf numFmtId="164" fontId="1" fillId="5" borderId="4" xfId="0" applyNumberFormat="1" applyFont="1" applyFill="1" applyBorder="1"/>
    <xf numFmtId="164" fontId="1" fillId="5" borderId="1" xfId="0" applyNumberFormat="1" applyFont="1" applyFill="1" applyBorder="1"/>
    <xf numFmtId="0" fontId="1" fillId="5" borderId="0" xfId="0" applyFont="1" applyFill="1"/>
    <xf numFmtId="164" fontId="1" fillId="5" borderId="5" xfId="0" applyNumberFormat="1" applyFont="1" applyFill="1" applyBorder="1"/>
    <xf numFmtId="164" fontId="0" fillId="5" borderId="5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0" fillId="5" borderId="0" xfId="0" applyFont="1" applyFill="1" applyAlignment="1">
      <alignment horizontal="center" vertical="center" wrapText="1"/>
    </xf>
    <xf numFmtId="165" fontId="1" fillId="0" borderId="0" xfId="0" applyNumberFormat="1" applyFont="1" applyFill="1"/>
    <xf numFmtId="165" fontId="0" fillId="5" borderId="0" xfId="0" applyNumberFormat="1" applyFont="1" applyFill="1" applyAlignment="1">
      <alignment horizontal="center" vertical="center" wrapText="1"/>
    </xf>
    <xf numFmtId="165" fontId="0" fillId="5" borderId="1" xfId="0" applyNumberFormat="1" applyFont="1" applyFill="1" applyBorder="1"/>
    <xf numFmtId="165" fontId="1" fillId="5" borderId="1" xfId="0" applyNumberFormat="1" applyFont="1" applyFill="1" applyBorder="1"/>
    <xf numFmtId="165" fontId="0" fillId="0" borderId="0" xfId="0" applyNumberFormat="1" applyFill="1"/>
    <xf numFmtId="165" fontId="1" fillId="0" borderId="0" xfId="0" applyNumberFormat="1" applyFont="1" applyFill="1" applyBorder="1"/>
    <xf numFmtId="165" fontId="2" fillId="0" borderId="2" xfId="0" applyNumberFormat="1" applyFont="1" applyBorder="1" applyAlignment="1"/>
    <xf numFmtId="165" fontId="2" fillId="0" borderId="0" xfId="0" applyNumberFormat="1" applyFont="1" applyBorder="1" applyAlignment="1"/>
    <xf numFmtId="165" fontId="0" fillId="5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/>
    <xf numFmtId="165" fontId="0" fillId="4" borderId="1" xfId="0" applyNumberForma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4" borderId="0" xfId="0" applyNumberFormat="1" applyFont="1" applyFill="1" applyBorder="1" applyAlignment="1">
      <alignment horizontal="right" wrapText="1"/>
    </xf>
    <xf numFmtId="165" fontId="3" fillId="4" borderId="0" xfId="0" applyNumberFormat="1" applyFont="1" applyFill="1" applyAlignment="1">
      <alignment horizontal="right"/>
    </xf>
    <xf numFmtId="165" fontId="0" fillId="5" borderId="0" xfId="0" applyNumberFormat="1" applyFont="1" applyFill="1" applyAlignment="1">
      <alignment horizontal="right"/>
    </xf>
    <xf numFmtId="165" fontId="0" fillId="5" borderId="1" xfId="0" applyNumberFormat="1" applyFont="1" applyFill="1" applyBorder="1" applyAlignment="1">
      <alignment horizontal="right"/>
    </xf>
    <xf numFmtId="165" fontId="1" fillId="4" borderId="3" xfId="0" applyNumberFormat="1" applyFont="1" applyFill="1" applyBorder="1" applyAlignment="1">
      <alignment horizontal="right"/>
    </xf>
    <xf numFmtId="165" fontId="0" fillId="4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4" borderId="1" xfId="0" applyNumberFormat="1" applyFont="1" applyFill="1" applyBorder="1"/>
    <xf numFmtId="165" fontId="1" fillId="0" borderId="0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ont="1" applyBorder="1" applyAlignment="1">
      <alignment horizontal="right"/>
    </xf>
    <xf numFmtId="165" fontId="0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3" fillId="4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3" fontId="7" fillId="0" borderId="0" xfId="0" applyNumberFormat="1" applyFont="1"/>
    <xf numFmtId="0" fontId="8" fillId="0" borderId="0" xfId="0" applyFont="1" applyFill="1" applyBorder="1" applyAlignment="1">
      <alignment horizontal="right" vertical="center"/>
    </xf>
    <xf numFmtId="165" fontId="0" fillId="4" borderId="5" xfId="0" applyNumberFormat="1" applyFont="1" applyFill="1" applyBorder="1" applyAlignment="1">
      <alignment horizontal="right"/>
    </xf>
    <xf numFmtId="165" fontId="0" fillId="4" borderId="0" xfId="0" applyNumberFormat="1" applyFont="1" applyFill="1" applyAlignment="1">
      <alignment horizontal="right"/>
    </xf>
    <xf numFmtId="165" fontId="1" fillId="4" borderId="1" xfId="0" applyNumberFormat="1" applyFont="1" applyFill="1" applyBorder="1"/>
    <xf numFmtId="3" fontId="9" fillId="4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5" fontId="0" fillId="0" borderId="0" xfId="0" applyNumberFormat="1" applyFont="1" applyFill="1"/>
    <xf numFmtId="165" fontId="0" fillId="6" borderId="1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5" fontId="0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left"/>
    </xf>
    <xf numFmtId="165" fontId="0" fillId="0" borderId="0" xfId="0" applyNumberFormat="1" applyFont="1" applyFill="1" applyAlignment="1">
      <alignment horizontal="right"/>
    </xf>
    <xf numFmtId="165" fontId="1" fillId="6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5" fontId="1" fillId="6" borderId="0" xfId="0" applyNumberFormat="1" applyFont="1" applyFill="1" applyAlignment="1">
      <alignment horizontal="right"/>
    </xf>
    <xf numFmtId="165" fontId="0" fillId="6" borderId="1" xfId="0" applyNumberFormat="1" applyFont="1" applyFill="1" applyBorder="1"/>
    <xf numFmtId="165" fontId="1" fillId="6" borderId="1" xfId="0" applyNumberFormat="1" applyFont="1" applyFill="1" applyBorder="1"/>
    <xf numFmtId="165" fontId="0" fillId="6" borderId="0" xfId="0" applyNumberFormat="1" applyFont="1" applyFill="1" applyAlignment="1">
      <alignment horizontal="center" vertical="center" wrapText="1"/>
    </xf>
    <xf numFmtId="165" fontId="1" fillId="6" borderId="0" xfId="0" applyNumberFormat="1" applyFont="1" applyFill="1" applyAlignment="1">
      <alignment horizontal="center" vertical="center" wrapText="1"/>
    </xf>
    <xf numFmtId="165" fontId="1" fillId="5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12" fillId="0" borderId="0" xfId="1" applyFont="1" applyFill="1" applyAlignment="1">
      <alignment horizontal="left" vertical="top" wrapText="1"/>
    </xf>
    <xf numFmtId="0" fontId="12" fillId="3" borderId="0" xfId="1" applyFont="1" applyFill="1" applyAlignment="1">
      <alignment horizontal="left" vertical="top" wrapText="1"/>
    </xf>
    <xf numFmtId="165" fontId="0" fillId="4" borderId="0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165" fontId="1" fillId="3" borderId="0" xfId="0" applyNumberFormat="1" applyFont="1" applyFill="1" applyAlignment="1">
      <alignment horizontal="center" vertical="center" wrapText="1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2" fontId="0" fillId="0" borderId="13" xfId="0" applyNumberFormat="1" applyFill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2" fontId="0" fillId="7" borderId="15" xfId="0" applyNumberForma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165" fontId="15" fillId="0" borderId="16" xfId="0" applyNumberFormat="1" applyFont="1" applyBorder="1" applyAlignment="1"/>
    <xf numFmtId="165" fontId="15" fillId="0" borderId="17" xfId="0" applyNumberFormat="1" applyFont="1" applyBorder="1" applyAlignment="1"/>
    <xf numFmtId="165" fontId="15" fillId="0" borderId="0" xfId="0" applyNumberFormat="1" applyFont="1"/>
    <xf numFmtId="0" fontId="16" fillId="0" borderId="16" xfId="0" applyFont="1" applyBorder="1" applyAlignment="1">
      <alignment horizontal="center" vertical="center"/>
    </xf>
    <xf numFmtId="1" fontId="0" fillId="0" borderId="0" xfId="0" applyNumberFormat="1"/>
    <xf numFmtId="165" fontId="0" fillId="0" borderId="3" xfId="0" applyNumberFormat="1" applyFont="1" applyBorder="1"/>
    <xf numFmtId="165" fontId="0" fillId="0" borderId="18" xfId="0" applyNumberFormat="1" applyFont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65" fontId="18" fillId="3" borderId="3" xfId="0" applyNumberFormat="1" applyFont="1" applyFill="1" applyBorder="1"/>
    <xf numFmtId="166" fontId="18" fillId="0" borderId="18" xfId="0" applyNumberFormat="1" applyFont="1" applyFill="1" applyBorder="1" applyAlignment="1">
      <alignment horizontal="right" vertical="center"/>
    </xf>
    <xf numFmtId="166" fontId="18" fillId="0" borderId="19" xfId="0" applyNumberFormat="1" applyFont="1" applyFill="1" applyBorder="1" applyAlignment="1">
      <alignment horizontal="right" vertical="center"/>
    </xf>
    <xf numFmtId="3" fontId="19" fillId="0" borderId="5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166" fontId="0" fillId="0" borderId="0" xfId="0" applyNumberFormat="1" applyFill="1"/>
    <xf numFmtId="167" fontId="0" fillId="0" borderId="0" xfId="0" applyNumberFormat="1" applyFill="1"/>
    <xf numFmtId="165" fontId="18" fillId="0" borderId="3" xfId="0" applyNumberFormat="1" applyFont="1" applyFill="1" applyBorder="1"/>
    <xf numFmtId="8" fontId="18" fillId="0" borderId="18" xfId="0" applyNumberFormat="1" applyFont="1" applyFill="1" applyBorder="1" applyAlignment="1">
      <alignment horizontal="right"/>
    </xf>
    <xf numFmtId="167" fontId="18" fillId="0" borderId="19" xfId="0" applyNumberFormat="1" applyFont="1" applyFill="1" applyBorder="1"/>
    <xf numFmtId="9" fontId="0" fillId="0" borderId="0" xfId="3" applyFont="1"/>
    <xf numFmtId="1" fontId="0" fillId="0" borderId="0" xfId="0" applyNumberFormat="1" applyFill="1"/>
    <xf numFmtId="165" fontId="18" fillId="0" borderId="3" xfId="0" applyNumberFormat="1" applyFont="1" applyBorder="1"/>
    <xf numFmtId="6" fontId="18" fillId="0" borderId="18" xfId="0" applyNumberFormat="1" applyFont="1" applyFill="1" applyBorder="1" applyAlignment="1">
      <alignment horizontal="right"/>
    </xf>
    <xf numFmtId="6" fontId="18" fillId="0" borderId="19" xfId="0" applyNumberFormat="1" applyFont="1" applyFill="1" applyBorder="1" applyAlignment="1">
      <alignment horizontal="right"/>
    </xf>
    <xf numFmtId="3" fontId="19" fillId="0" borderId="1" xfId="2" applyNumberFormat="1" applyFont="1" applyFill="1" applyBorder="1" applyAlignment="1">
      <alignment horizontal="right" vertical="center"/>
    </xf>
    <xf numFmtId="166" fontId="0" fillId="0" borderId="0" xfId="0" applyNumberFormat="1"/>
    <xf numFmtId="167" fontId="0" fillId="0" borderId="0" xfId="0" applyNumberFormat="1"/>
    <xf numFmtId="6" fontId="20" fillId="0" borderId="18" xfId="0" applyNumberFormat="1" applyFont="1" applyFill="1" applyBorder="1" applyAlignment="1">
      <alignment horizontal="right"/>
    </xf>
    <xf numFmtId="6" fontId="20" fillId="0" borderId="19" xfId="0" applyNumberFormat="1" applyFont="1" applyFill="1" applyBorder="1" applyAlignment="1">
      <alignment horizontal="right"/>
    </xf>
    <xf numFmtId="167" fontId="18" fillId="0" borderId="18" xfId="0" applyNumberFormat="1" applyFont="1" applyBorder="1"/>
    <xf numFmtId="167" fontId="18" fillId="0" borderId="19" xfId="0" applyNumberFormat="1" applyFont="1" applyBorder="1"/>
    <xf numFmtId="166" fontId="18" fillId="0" borderId="18" xfId="0" applyNumberFormat="1" applyFont="1" applyBorder="1"/>
    <xf numFmtId="166" fontId="18" fillId="0" borderId="19" xfId="0" applyNumberFormat="1" applyFont="1" applyBorder="1"/>
    <xf numFmtId="3" fontId="19" fillId="0" borderId="19" xfId="2" applyNumberFormat="1" applyFont="1" applyFill="1" applyBorder="1" applyAlignment="1">
      <alignment horizontal="right" vertical="center"/>
    </xf>
    <xf numFmtId="3" fontId="19" fillId="0" borderId="1" xfId="2" applyNumberFormat="1" applyFont="1" applyBorder="1" applyAlignment="1">
      <alignment horizontal="right" vertical="center"/>
    </xf>
    <xf numFmtId="3" fontId="19" fillId="0" borderId="19" xfId="2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19" xfId="0" applyNumberFormat="1" applyFont="1" applyBorder="1" applyAlignment="1">
      <alignment horizontal="right" vertical="center"/>
    </xf>
    <xf numFmtId="166" fontId="18" fillId="0" borderId="20" xfId="0" applyNumberFormat="1" applyFont="1" applyBorder="1"/>
    <xf numFmtId="166" fontId="18" fillId="0" borderId="21" xfId="0" applyNumberFormat="1" applyFont="1" applyBorder="1"/>
    <xf numFmtId="167" fontId="18" fillId="0" borderId="20" xfId="0" applyNumberFormat="1" applyFont="1" applyBorder="1"/>
    <xf numFmtId="167" fontId="18" fillId="0" borderId="21" xfId="0" applyNumberFormat="1" applyFont="1" applyBorder="1"/>
    <xf numFmtId="3" fontId="19" fillId="0" borderId="22" xfId="0" applyNumberFormat="1" applyFont="1" applyBorder="1" applyAlignment="1">
      <alignment horizontal="right" vertical="center"/>
    </xf>
    <xf numFmtId="3" fontId="19" fillId="0" borderId="21" xfId="0" applyNumberFormat="1" applyFon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 wrapText="1"/>
    </xf>
    <xf numFmtId="3" fontId="0" fillId="0" borderId="14" xfId="0" applyNumberFormat="1" applyBorder="1" applyAlignment="1">
      <alignment horizontal="right" vertical="center" wrapText="1"/>
    </xf>
    <xf numFmtId="3" fontId="0" fillId="0" borderId="14" xfId="0" applyNumberFormat="1" applyFill="1" applyBorder="1" applyAlignment="1">
      <alignment horizontal="right" vertical="center" wrapText="1"/>
    </xf>
    <xf numFmtId="3" fontId="0" fillId="0" borderId="15" xfId="0" applyNumberFormat="1" applyBorder="1" applyAlignment="1">
      <alignment horizontal="center" vertical="center" wrapText="1"/>
    </xf>
    <xf numFmtId="166" fontId="18" fillId="3" borderId="18" xfId="0" applyNumberFormat="1" applyFont="1" applyFill="1" applyBorder="1" applyAlignment="1">
      <alignment horizontal="right" vertical="center"/>
    </xf>
    <xf numFmtId="166" fontId="18" fillId="3" borderId="19" xfId="0" applyNumberFormat="1" applyFont="1" applyFill="1" applyBorder="1" applyAlignment="1">
      <alignment horizontal="right" vertical="center"/>
    </xf>
    <xf numFmtId="167" fontId="18" fillId="3" borderId="18" xfId="0" applyNumberFormat="1" applyFont="1" applyFill="1" applyBorder="1" applyAlignment="1">
      <alignment horizontal="right" vertical="center"/>
    </xf>
    <xf numFmtId="167" fontId="18" fillId="3" borderId="19" xfId="0" applyNumberFormat="1" applyFont="1" applyFill="1" applyBorder="1" applyAlignment="1">
      <alignment horizontal="right" vertical="center"/>
    </xf>
    <xf numFmtId="3" fontId="19" fillId="3" borderId="5" xfId="0" applyNumberFormat="1" applyFont="1" applyFill="1" applyBorder="1" applyAlignment="1">
      <alignment horizontal="right" vertical="center"/>
    </xf>
    <xf numFmtId="3" fontId="19" fillId="3" borderId="1" xfId="0" applyNumberFormat="1" applyFont="1" applyFill="1" applyBorder="1" applyAlignment="1">
      <alignment horizontal="right" vertical="center"/>
    </xf>
    <xf numFmtId="3" fontId="19" fillId="3" borderId="19" xfId="0" applyNumberFormat="1" applyFont="1" applyFill="1" applyBorder="1" applyAlignment="1">
      <alignment horizontal="right" vertical="center"/>
    </xf>
    <xf numFmtId="166" fontId="0" fillId="3" borderId="0" xfId="0" applyNumberFormat="1" applyFill="1"/>
    <xf numFmtId="167" fontId="0" fillId="3" borderId="0" xfId="0" applyNumberFormat="1" applyFill="1"/>
    <xf numFmtId="0" fontId="1" fillId="0" borderId="0" xfId="0" applyFont="1" applyBorder="1" applyAlignment="1">
      <alignment horizontal="left"/>
    </xf>
    <xf numFmtId="165" fontId="3" fillId="4" borderId="0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165" fontId="0" fillId="4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Alignment="1">
      <alignment horizontal="center"/>
    </xf>
    <xf numFmtId="0" fontId="13" fillId="3" borderId="1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left"/>
    </xf>
    <xf numFmtId="165" fontId="1" fillId="6" borderId="1" xfId="0" applyNumberFormat="1" applyFont="1" applyFill="1" applyBorder="1" applyAlignment="1">
      <alignment horizontal="left" vertical="center" wrapText="1"/>
    </xf>
    <xf numFmtId="165" fontId="1" fillId="6" borderId="0" xfId="0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10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Fill="1" applyBorder="1" applyAlignment="1">
      <alignment horizontal="left" vertical="center"/>
    </xf>
    <xf numFmtId="3" fontId="19" fillId="3" borderId="1" xfId="0" applyNumberFormat="1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left" vertical="center"/>
    </xf>
    <xf numFmtId="3" fontId="19" fillId="0" borderId="1" xfId="2" applyNumberFormat="1" applyFont="1" applyFill="1" applyBorder="1" applyAlignment="1">
      <alignment horizontal="left" vertical="center"/>
    </xf>
    <xf numFmtId="3" fontId="19" fillId="0" borderId="1" xfId="2" applyNumberFormat="1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3" fontId="19" fillId="0" borderId="22" xfId="0" applyNumberFormat="1" applyFont="1" applyBorder="1" applyAlignment="1">
      <alignment horizontal="left" vertical="center"/>
    </xf>
    <xf numFmtId="165" fontId="22" fillId="4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5" fontId="7" fillId="0" borderId="0" xfId="0" applyNumberFormat="1" applyFont="1"/>
    <xf numFmtId="165" fontId="3" fillId="0" borderId="3" xfId="0" applyNumberFormat="1" applyFont="1" applyBorder="1" applyAlignment="1">
      <alignment horizontal="left"/>
    </xf>
    <xf numFmtId="165" fontId="3" fillId="5" borderId="1" xfId="0" applyNumberFormat="1" applyFont="1" applyFill="1" applyBorder="1"/>
    <xf numFmtId="165" fontId="3" fillId="0" borderId="0" xfId="0" applyNumberFormat="1" applyFont="1"/>
    <xf numFmtId="3" fontId="23" fillId="4" borderId="1" xfId="0" applyNumberFormat="1" applyFont="1" applyFill="1" applyBorder="1" applyAlignment="1">
      <alignment horizontal="right"/>
    </xf>
    <xf numFmtId="165" fontId="23" fillId="4" borderId="1" xfId="0" applyNumberFormat="1" applyFont="1" applyFill="1" applyBorder="1" applyAlignment="1">
      <alignment horizontal="right"/>
    </xf>
    <xf numFmtId="168" fontId="0" fillId="0" borderId="0" xfId="0" applyNumberFormat="1" applyFont="1" applyAlignment="1">
      <alignment horizontal="right"/>
    </xf>
    <xf numFmtId="165" fontId="1" fillId="8" borderId="1" xfId="0" applyNumberFormat="1" applyFont="1" applyFill="1" applyBorder="1"/>
    <xf numFmtId="3" fontId="23" fillId="8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0" fontId="1" fillId="4" borderId="1" xfId="0" applyFont="1" applyFill="1" applyBorder="1"/>
    <xf numFmtId="164" fontId="0" fillId="4" borderId="1" xfId="0" applyNumberFormat="1" applyFont="1" applyFill="1" applyBorder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5" fontId="0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165" fontId="0" fillId="2" borderId="3" xfId="0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left"/>
    </xf>
    <xf numFmtId="0" fontId="0" fillId="6" borderId="0" xfId="0" applyFill="1"/>
    <xf numFmtId="165" fontId="0" fillId="6" borderId="1" xfId="0" applyNumberFormat="1" applyFill="1" applyBorder="1"/>
    <xf numFmtId="165" fontId="0" fillId="6" borderId="0" xfId="0" applyNumberFormat="1" applyFill="1"/>
    <xf numFmtId="165" fontId="0" fillId="9" borderId="1" xfId="0" applyNumberFormat="1" applyFont="1" applyFill="1" applyBorder="1" applyAlignment="1">
      <alignment horizontal="center" vertical="center" wrapText="1"/>
    </xf>
    <xf numFmtId="165" fontId="1" fillId="9" borderId="1" xfId="0" applyNumberFormat="1" applyFont="1" applyFill="1" applyBorder="1" applyAlignment="1">
      <alignment horizontal="center" vertical="center" wrapText="1"/>
    </xf>
    <xf numFmtId="0" fontId="0" fillId="9" borderId="0" xfId="0" applyFill="1"/>
    <xf numFmtId="165" fontId="0" fillId="9" borderId="1" xfId="0" applyNumberFormat="1" applyFill="1" applyBorder="1"/>
    <xf numFmtId="165" fontId="0" fillId="9" borderId="0" xfId="0" applyNumberFormat="1" applyFill="1"/>
    <xf numFmtId="165" fontId="1" fillId="9" borderId="0" xfId="0" applyNumberFormat="1" applyFont="1" applyFill="1" applyAlignment="1">
      <alignment horizontal="right"/>
    </xf>
    <xf numFmtId="165" fontId="0" fillId="9" borderId="1" xfId="0" applyNumberFormat="1" applyFont="1" applyFill="1" applyBorder="1"/>
    <xf numFmtId="165" fontId="3" fillId="9" borderId="0" xfId="0" applyNumberFormat="1" applyFont="1" applyFill="1" applyBorder="1" applyAlignment="1">
      <alignment horizontal="right" wrapText="1"/>
    </xf>
    <xf numFmtId="165" fontId="3" fillId="9" borderId="1" xfId="0" applyNumberFormat="1" applyFont="1" applyFill="1" applyBorder="1" applyAlignment="1">
      <alignment horizontal="right"/>
    </xf>
    <xf numFmtId="165" fontId="3" fillId="9" borderId="0" xfId="0" applyNumberFormat="1" applyFont="1" applyFill="1" applyAlignment="1">
      <alignment horizontal="right"/>
    </xf>
    <xf numFmtId="165" fontId="3" fillId="9" borderId="0" xfId="0" applyNumberFormat="1" applyFont="1" applyFill="1" applyBorder="1" applyAlignment="1">
      <alignment horizontal="right"/>
    </xf>
    <xf numFmtId="165" fontId="0" fillId="9" borderId="1" xfId="0" applyNumberFormat="1" applyFont="1" applyFill="1" applyBorder="1" applyAlignment="1">
      <alignment horizontal="right"/>
    </xf>
    <xf numFmtId="3" fontId="4" fillId="9" borderId="1" xfId="0" applyNumberFormat="1" applyFont="1" applyFill="1" applyBorder="1" applyAlignment="1">
      <alignment horizontal="right"/>
    </xf>
    <xf numFmtId="165" fontId="0" fillId="9" borderId="1" xfId="0" applyNumberFormat="1" applyFont="1" applyFill="1" applyBorder="1" applyAlignment="1">
      <alignment horizontal="right" vertical="center" wrapText="1"/>
    </xf>
    <xf numFmtId="165" fontId="22" fillId="9" borderId="1" xfId="0" applyNumberFormat="1" applyFont="1" applyFill="1" applyBorder="1" applyAlignment="1">
      <alignment horizontal="right" vertical="center" wrapText="1"/>
    </xf>
    <xf numFmtId="165" fontId="0" fillId="9" borderId="5" xfId="0" applyNumberFormat="1" applyFont="1" applyFill="1" applyBorder="1" applyAlignment="1">
      <alignment horizontal="right"/>
    </xf>
    <xf numFmtId="165" fontId="0" fillId="9" borderId="0" xfId="0" applyNumberFormat="1" applyFont="1" applyFill="1" applyAlignment="1">
      <alignment horizontal="right"/>
    </xf>
    <xf numFmtId="165" fontId="0" fillId="9" borderId="0" xfId="0" applyNumberFormat="1" applyFont="1" applyFill="1" applyBorder="1" applyAlignment="1">
      <alignment horizontal="right"/>
    </xf>
    <xf numFmtId="165" fontId="0" fillId="9" borderId="0" xfId="0" applyNumberFormat="1" applyFont="1" applyFill="1" applyAlignment="1">
      <alignment horizontal="center" vertical="center" wrapText="1"/>
    </xf>
    <xf numFmtId="165" fontId="1" fillId="9" borderId="0" xfId="0" applyNumberFormat="1" applyFont="1" applyFill="1" applyAlignment="1">
      <alignment horizontal="center" vertical="center" wrapText="1"/>
    </xf>
    <xf numFmtId="165" fontId="1" fillId="9" borderId="1" xfId="0" applyNumberFormat="1" applyFont="1" applyFill="1" applyBorder="1"/>
    <xf numFmtId="3" fontId="23" fillId="9" borderId="1" xfId="0" applyNumberFormat="1" applyFont="1" applyFill="1" applyBorder="1" applyAlignment="1">
      <alignment horizontal="right"/>
    </xf>
    <xf numFmtId="165" fontId="23" fillId="9" borderId="1" xfId="0" applyNumberFormat="1" applyFont="1" applyFill="1" applyBorder="1" applyAlignment="1">
      <alignment horizontal="right"/>
    </xf>
    <xf numFmtId="165" fontId="0" fillId="9" borderId="0" xfId="0" applyNumberFormat="1" applyFont="1" applyFill="1" applyBorder="1" applyAlignment="1">
      <alignment horizontal="right" vertical="center" wrapText="1"/>
    </xf>
    <xf numFmtId="165" fontId="0" fillId="9" borderId="1" xfId="0" applyNumberFormat="1" applyFill="1" applyBorder="1" applyAlignment="1">
      <alignment horizontal="center" vertical="center" wrapText="1"/>
    </xf>
    <xf numFmtId="165" fontId="1" fillId="9" borderId="3" xfId="0" applyNumberFormat="1" applyFont="1" applyFill="1" applyBorder="1" applyAlignment="1">
      <alignment horizontal="right"/>
    </xf>
    <xf numFmtId="165" fontId="3" fillId="9" borderId="3" xfId="0" applyNumberFormat="1" applyFont="1" applyFill="1" applyBorder="1" applyAlignment="1">
      <alignment horizontal="right"/>
    </xf>
    <xf numFmtId="165" fontId="15" fillId="0" borderId="16" xfId="0" applyNumberFormat="1" applyFont="1" applyBorder="1" applyAlignment="1">
      <alignment horizontal="center"/>
    </xf>
    <xf numFmtId="165" fontId="15" fillId="0" borderId="17" xfId="0" applyNumberFormat="1" applyFont="1" applyBorder="1" applyAlignment="1">
      <alignment horizontal="center"/>
    </xf>
  </cellXfs>
  <cellStyles count="4">
    <cellStyle name="Milliers" xfId="2" builtinId="3"/>
    <cellStyle name="Normal" xfId="0" builtinId="0"/>
    <cellStyle name="Normal 2" xfId="1" xr:uid="{15FC0E47-8DD9-40AF-83D4-719EC968A139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DB12-A7B7-40A7-AE9D-D03D938BB459}">
  <dimension ref="A2:AE133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45.7109375" style="12" bestFit="1" customWidth="1"/>
    <col min="2" max="21" width="12.28515625" style="12" customWidth="1"/>
    <col min="22" max="16384" width="11.42578125" style="13"/>
  </cols>
  <sheetData>
    <row r="2" spans="1:31" ht="26.25" x14ac:dyDescent="0.4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s="14" customFormat="1" ht="45" x14ac:dyDescent="0.25">
      <c r="A3" s="16" t="s">
        <v>87</v>
      </c>
      <c r="B3" s="259" t="s">
        <v>337</v>
      </c>
      <c r="C3" s="259" t="s">
        <v>331</v>
      </c>
      <c r="D3" s="259" t="s">
        <v>338</v>
      </c>
      <c r="E3" s="259" t="s">
        <v>339</v>
      </c>
      <c r="F3" s="259" t="s">
        <v>340</v>
      </c>
      <c r="G3" s="259" t="s">
        <v>341</v>
      </c>
      <c r="H3" s="259" t="s">
        <v>342</v>
      </c>
      <c r="I3" s="259" t="s">
        <v>343</v>
      </c>
      <c r="J3" s="259" t="s">
        <v>344</v>
      </c>
      <c r="K3" s="259" t="s">
        <v>345</v>
      </c>
      <c r="L3" s="50" t="s">
        <v>178</v>
      </c>
      <c r="M3" s="50" t="s">
        <v>179</v>
      </c>
      <c r="N3" s="50" t="s">
        <v>180</v>
      </c>
      <c r="O3" s="50" t="s">
        <v>181</v>
      </c>
      <c r="P3" s="50" t="s">
        <v>182</v>
      </c>
      <c r="Q3" s="50" t="s">
        <v>183</v>
      </c>
      <c r="R3" s="50" t="s">
        <v>184</v>
      </c>
      <c r="S3" s="50" t="s">
        <v>316</v>
      </c>
      <c r="T3" s="50" t="s">
        <v>185</v>
      </c>
      <c r="U3" s="50" t="s">
        <v>186</v>
      </c>
      <c r="V3" s="48" t="s">
        <v>156</v>
      </c>
      <c r="W3" s="48" t="s">
        <v>157</v>
      </c>
      <c r="X3" s="48" t="s">
        <v>158</v>
      </c>
      <c r="Y3" s="48" t="s">
        <v>159</v>
      </c>
      <c r="Z3" s="48" t="s">
        <v>160</v>
      </c>
      <c r="AA3" s="48" t="s">
        <v>161</v>
      </c>
      <c r="AB3" s="48" t="s">
        <v>162</v>
      </c>
      <c r="AC3" s="48" t="s">
        <v>163</v>
      </c>
      <c r="AD3" s="48" t="s">
        <v>164</v>
      </c>
      <c r="AE3" s="48" t="s">
        <v>165</v>
      </c>
    </row>
    <row r="4" spans="1:31" x14ac:dyDescent="0.25">
      <c r="A4" s="4" t="s">
        <v>29</v>
      </c>
      <c r="B4" s="260">
        <f>AR!B4</f>
        <v>0</v>
      </c>
      <c r="C4" s="260">
        <f>SEAF!B4</f>
        <v>0</v>
      </c>
      <c r="D4" s="260">
        <f>SEGE!B4</f>
        <v>0</v>
      </c>
      <c r="E4" s="260">
        <f>MANIF!B4</f>
        <v>0</v>
      </c>
      <c r="F4" s="260">
        <f>AFJ!B4</f>
        <v>0</v>
      </c>
      <c r="G4" s="260">
        <f>SMOB!B4</f>
        <v>0</v>
      </c>
      <c r="H4" s="260">
        <f>CULTURE!B4</f>
        <v>0</v>
      </c>
      <c r="I4" s="260">
        <f>REST!B4</f>
        <v>0</v>
      </c>
      <c r="J4" s="260">
        <f>CLAE!B4</f>
        <v>0</v>
      </c>
      <c r="K4" s="260">
        <f>SUM(B4:J4)</f>
        <v>0</v>
      </c>
      <c r="L4" s="58">
        <f>AR!C4</f>
        <v>0</v>
      </c>
      <c r="M4" s="58">
        <f>SEAF!C4</f>
        <v>0</v>
      </c>
      <c r="N4" s="58">
        <f>SEGE!N4</f>
        <v>0</v>
      </c>
      <c r="O4" s="58">
        <f>MANIF!L4</f>
        <v>130</v>
      </c>
      <c r="P4" s="58">
        <f>AFJ!P4</f>
        <v>0</v>
      </c>
      <c r="Q4" s="58">
        <f>SMOB!C4</f>
        <v>0</v>
      </c>
      <c r="R4" s="58">
        <f>CULTURE!F4</f>
        <v>0</v>
      </c>
      <c r="S4" s="58">
        <f>REST!H4</f>
        <v>138328.43413826826</v>
      </c>
      <c r="T4" s="58">
        <f>CLAE!G4</f>
        <v>0</v>
      </c>
      <c r="U4" s="58">
        <f>SUM(L4:T4)</f>
        <v>138458.43413826826</v>
      </c>
      <c r="V4" s="49">
        <f>+AR!D4</f>
        <v>0</v>
      </c>
      <c r="W4" s="49">
        <f>+SEAF!D4</f>
        <v>0</v>
      </c>
      <c r="X4" s="49">
        <f>+SEGE!Y4</f>
        <v>0</v>
      </c>
      <c r="Y4" s="49">
        <f>+MANIF!U4</f>
        <v>0</v>
      </c>
      <c r="Z4" s="49">
        <f>+AFJ!AD4</f>
        <v>0</v>
      </c>
      <c r="AA4" s="49">
        <f>+SMOB!D4</f>
        <v>0</v>
      </c>
      <c r="AB4" s="49">
        <f>+CULTURE!J4</f>
        <v>0</v>
      </c>
      <c r="AC4" s="49">
        <f>+REST!N4</f>
        <v>346311.44</v>
      </c>
      <c r="AD4" s="49">
        <f>+CLAE!M4</f>
        <v>0</v>
      </c>
      <c r="AE4" s="49">
        <f>SUM(V4:AD4)</f>
        <v>346311.44</v>
      </c>
    </row>
    <row r="5" spans="1:31" x14ac:dyDescent="0.25">
      <c r="A5" s="4" t="s">
        <v>88</v>
      </c>
      <c r="B5" s="260">
        <f>AR!B5</f>
        <v>0</v>
      </c>
      <c r="C5" s="260">
        <f>SEAF!B5</f>
        <v>0</v>
      </c>
      <c r="D5" s="260">
        <f>SEGE!B5</f>
        <v>0</v>
      </c>
      <c r="E5" s="260">
        <f>MANIF!B5</f>
        <v>0</v>
      </c>
      <c r="F5" s="260">
        <f>AFJ!B5</f>
        <v>0</v>
      </c>
      <c r="G5" s="260">
        <f>SMOB!B5</f>
        <v>0</v>
      </c>
      <c r="H5" s="260">
        <f>CULTURE!B5</f>
        <v>0</v>
      </c>
      <c r="I5" s="260">
        <f>REST!B5</f>
        <v>0</v>
      </c>
      <c r="J5" s="260">
        <f>CLAE!B5</f>
        <v>0</v>
      </c>
      <c r="K5" s="260">
        <f t="shared" ref="K5:K73" si="0">SUM(B5:J5)</f>
        <v>0</v>
      </c>
      <c r="L5" s="58">
        <f>AR!C5</f>
        <v>0</v>
      </c>
      <c r="M5" s="58">
        <f>SEAF!C5</f>
        <v>0</v>
      </c>
      <c r="N5" s="58">
        <f>SEGE!N5</f>
        <v>0</v>
      </c>
      <c r="O5" s="58">
        <f>MANIF!L5</f>
        <v>0</v>
      </c>
      <c r="P5" s="58">
        <f>AFJ!P5</f>
        <v>0</v>
      </c>
      <c r="Q5" s="58">
        <f>SMOB!C5</f>
        <v>0</v>
      </c>
      <c r="R5" s="58">
        <f>CULTURE!F5</f>
        <v>0</v>
      </c>
      <c r="S5" s="58">
        <f>REST!H5</f>
        <v>0</v>
      </c>
      <c r="T5" s="58">
        <f>CLAE!G5</f>
        <v>52700</v>
      </c>
      <c r="U5" s="58">
        <f t="shared" ref="U5:U73" si="1">SUM(L5:T5)</f>
        <v>52700</v>
      </c>
      <c r="V5" s="49">
        <f>+AR!D5</f>
        <v>0</v>
      </c>
      <c r="W5" s="49">
        <f>+SEAF!D5</f>
        <v>0</v>
      </c>
      <c r="X5" s="49">
        <f>+SEGE!Y5</f>
        <v>0</v>
      </c>
      <c r="Y5" s="49">
        <f>+MANIF!U5</f>
        <v>0</v>
      </c>
      <c r="Z5" s="49">
        <f>+AFJ!AD5</f>
        <v>0</v>
      </c>
      <c r="AA5" s="49">
        <f>+SMOB!D5</f>
        <v>0</v>
      </c>
      <c r="AB5" s="49">
        <f>+CULTURE!J5</f>
        <v>0</v>
      </c>
      <c r="AC5" s="49">
        <f>+REST!N5</f>
        <v>0</v>
      </c>
      <c r="AD5" s="49">
        <f>+CLAE!M5</f>
        <v>50892.880000000005</v>
      </c>
      <c r="AE5" s="49">
        <f t="shared" ref="AE5:AE73" si="2">SUM(V5:AD5)</f>
        <v>50892.880000000005</v>
      </c>
    </row>
    <row r="6" spans="1:31" x14ac:dyDescent="0.25">
      <c r="A6" s="5" t="s">
        <v>89</v>
      </c>
      <c r="B6" s="260">
        <f>AR!B6</f>
        <v>0</v>
      </c>
      <c r="C6" s="260">
        <f>SEAF!B6</f>
        <v>0</v>
      </c>
      <c r="D6" s="260">
        <f>SEGE!B6</f>
        <v>0</v>
      </c>
      <c r="E6" s="260">
        <f>MANIF!B6</f>
        <v>0</v>
      </c>
      <c r="F6" s="260">
        <f>AFJ!B6</f>
        <v>0</v>
      </c>
      <c r="G6" s="260">
        <f>SMOB!B6</f>
        <v>0</v>
      </c>
      <c r="H6" s="260">
        <f>CULTURE!B6</f>
        <v>0</v>
      </c>
      <c r="I6" s="260">
        <f>REST!B6</f>
        <v>0</v>
      </c>
      <c r="J6" s="260">
        <f>CLAE!B6</f>
        <v>0</v>
      </c>
      <c r="K6" s="260">
        <f t="shared" si="0"/>
        <v>0</v>
      </c>
      <c r="L6" s="58">
        <f>AR!C6</f>
        <v>0</v>
      </c>
      <c r="M6" s="58">
        <f>SEAF!C6</f>
        <v>0</v>
      </c>
      <c r="N6" s="58">
        <f>SEGE!N6</f>
        <v>0</v>
      </c>
      <c r="O6" s="58">
        <f>MANIF!L6</f>
        <v>0</v>
      </c>
      <c r="P6" s="58">
        <f>AFJ!P6</f>
        <v>28800</v>
      </c>
      <c r="Q6" s="58">
        <f>SMOB!C6</f>
        <v>0</v>
      </c>
      <c r="R6" s="58">
        <f>CULTURE!F6</f>
        <v>0</v>
      </c>
      <c r="S6" s="58">
        <f>REST!H6</f>
        <v>0</v>
      </c>
      <c r="T6" s="58">
        <f>CLAE!G6</f>
        <v>0</v>
      </c>
      <c r="U6" s="58">
        <f t="shared" si="1"/>
        <v>28800</v>
      </c>
      <c r="V6" s="49">
        <f>+AR!D6</f>
        <v>0</v>
      </c>
      <c r="W6" s="49">
        <f>+SEAF!D6</f>
        <v>0</v>
      </c>
      <c r="X6" s="49">
        <f>+SEGE!Y6</f>
        <v>0</v>
      </c>
      <c r="Y6" s="49">
        <f>+MANIF!U6</f>
        <v>0</v>
      </c>
      <c r="Z6" s="49">
        <f>+AFJ!AD6</f>
        <v>5909.44</v>
      </c>
      <c r="AA6" s="49">
        <f>+SMOB!D6</f>
        <v>0</v>
      </c>
      <c r="AB6" s="49">
        <f>+CULTURE!J6</f>
        <v>0</v>
      </c>
      <c r="AC6" s="49">
        <f>+REST!N6</f>
        <v>0</v>
      </c>
      <c r="AD6" s="49">
        <f>+CLAE!M6</f>
        <v>0</v>
      </c>
      <c r="AE6" s="49">
        <f t="shared" si="2"/>
        <v>5909.44</v>
      </c>
    </row>
    <row r="7" spans="1:31" x14ac:dyDescent="0.25">
      <c r="A7" s="5" t="s">
        <v>90</v>
      </c>
      <c r="B7" s="260">
        <f>AR!B7</f>
        <v>0</v>
      </c>
      <c r="C7" s="260">
        <f>SEAF!B7</f>
        <v>0</v>
      </c>
      <c r="D7" s="260">
        <f>SEGE!B7</f>
        <v>0</v>
      </c>
      <c r="E7" s="260">
        <f>MANIF!B7</f>
        <v>0</v>
      </c>
      <c r="F7" s="260">
        <f>AFJ!B7</f>
        <v>0</v>
      </c>
      <c r="G7" s="260">
        <f>SMOB!B7</f>
        <v>0</v>
      </c>
      <c r="H7" s="260">
        <f>CULTURE!B7</f>
        <v>0</v>
      </c>
      <c r="I7" s="260">
        <f>REST!B7</f>
        <v>0</v>
      </c>
      <c r="J7" s="260">
        <f>CLAE!B7</f>
        <v>0</v>
      </c>
      <c r="K7" s="260">
        <f t="shared" si="0"/>
        <v>0</v>
      </c>
      <c r="L7" s="58">
        <f>AR!C7</f>
        <v>0</v>
      </c>
      <c r="M7" s="58">
        <f>SEAF!C7</f>
        <v>0</v>
      </c>
      <c r="N7" s="58">
        <f>SEGE!N7</f>
        <v>0</v>
      </c>
      <c r="O7" s="58">
        <f>MANIF!L7</f>
        <v>0</v>
      </c>
      <c r="P7" s="58">
        <f>AFJ!P7</f>
        <v>0</v>
      </c>
      <c r="Q7" s="58">
        <f>SMOB!C7</f>
        <v>0</v>
      </c>
      <c r="R7" s="58">
        <f>CULTURE!F7</f>
        <v>0</v>
      </c>
      <c r="S7" s="58">
        <f>REST!H7</f>
        <v>0</v>
      </c>
      <c r="T7" s="58">
        <f>CLAE!G7</f>
        <v>0</v>
      </c>
      <c r="U7" s="58">
        <f t="shared" si="1"/>
        <v>0</v>
      </c>
      <c r="V7" s="49">
        <f>+AR!D7</f>
        <v>0</v>
      </c>
      <c r="W7" s="49">
        <f>+SEAF!D7</f>
        <v>0</v>
      </c>
      <c r="X7" s="49">
        <f>+SEGE!Y7</f>
        <v>0</v>
      </c>
      <c r="Y7" s="49">
        <f>+MANIF!U7</f>
        <v>0</v>
      </c>
      <c r="Z7" s="49">
        <f>+AFJ!AD7</f>
        <v>0</v>
      </c>
      <c r="AA7" s="49">
        <f>+SMOB!D7</f>
        <v>0</v>
      </c>
      <c r="AB7" s="49">
        <f>+CULTURE!J7</f>
        <v>0</v>
      </c>
      <c r="AC7" s="49">
        <f>+REST!N7</f>
        <v>279.66000000000003</v>
      </c>
      <c r="AD7" s="49">
        <f>+CLAE!M7</f>
        <v>0</v>
      </c>
      <c r="AE7" s="49">
        <f t="shared" si="2"/>
        <v>279.66000000000003</v>
      </c>
    </row>
    <row r="8" spans="1:31" x14ac:dyDescent="0.25">
      <c r="A8" s="4" t="s">
        <v>30</v>
      </c>
      <c r="B8" s="260">
        <f>AR!B8</f>
        <v>0</v>
      </c>
      <c r="C8" s="260">
        <f>SEAF!B8</f>
        <v>0</v>
      </c>
      <c r="D8" s="260">
        <f>SEGE!B8</f>
        <v>1891.5</v>
      </c>
      <c r="E8" s="260">
        <f>MANIF!B8</f>
        <v>0</v>
      </c>
      <c r="F8" s="260">
        <f>AFJ!B8</f>
        <v>812.5</v>
      </c>
      <c r="G8" s="260">
        <f>SMOB!B8</f>
        <v>0</v>
      </c>
      <c r="H8" s="260">
        <f>CULTURE!B8</f>
        <v>0</v>
      </c>
      <c r="I8" s="260">
        <f>REST!B8</f>
        <v>276</v>
      </c>
      <c r="J8" s="260">
        <f>CLAE!B8</f>
        <v>795</v>
      </c>
      <c r="K8" s="260">
        <f t="shared" si="0"/>
        <v>3775</v>
      </c>
      <c r="L8" s="58">
        <f>AR!C8</f>
        <v>51747</v>
      </c>
      <c r="M8" s="58">
        <f>SEAF!C8</f>
        <v>0</v>
      </c>
      <c r="N8" s="58">
        <f>SEGE!N8</f>
        <v>3047</v>
      </c>
      <c r="O8" s="58">
        <f>MANIF!L8</f>
        <v>7870</v>
      </c>
      <c r="P8" s="58">
        <f>AFJ!P8</f>
        <v>3945</v>
      </c>
      <c r="Q8" s="58">
        <f>SMOB!C8</f>
        <v>0</v>
      </c>
      <c r="R8" s="58">
        <f>CULTURE!F8</f>
        <v>4300</v>
      </c>
      <c r="S8" s="58">
        <f>REST!H8</f>
        <v>263</v>
      </c>
      <c r="T8" s="58">
        <f>CLAE!G8</f>
        <v>10268</v>
      </c>
      <c r="U8" s="58">
        <f t="shared" si="1"/>
        <v>81440</v>
      </c>
      <c r="V8" s="49">
        <f>+AR!D8</f>
        <v>53114.400000000001</v>
      </c>
      <c r="W8" s="49">
        <f>+SEAF!D8</f>
        <v>0</v>
      </c>
      <c r="X8" s="49">
        <f>+SEGE!Y8</f>
        <v>768.5</v>
      </c>
      <c r="Y8" s="49">
        <f>+MANIF!U8</f>
        <v>17007</v>
      </c>
      <c r="Z8" s="49">
        <f>+AFJ!AD8</f>
        <v>8816.9</v>
      </c>
      <c r="AA8" s="49">
        <f>+SMOB!D8</f>
        <v>0</v>
      </c>
      <c r="AB8" s="49">
        <f>+CULTURE!J8</f>
        <v>4169.09</v>
      </c>
      <c r="AC8" s="49">
        <f>+REST!N8</f>
        <v>0</v>
      </c>
      <c r="AD8" s="49">
        <f>+CLAE!M8</f>
        <v>6746.73</v>
      </c>
      <c r="AE8" s="49">
        <f t="shared" si="2"/>
        <v>90622.619999999981</v>
      </c>
    </row>
    <row r="9" spans="1:31" x14ac:dyDescent="0.25">
      <c r="A9" s="4" t="s">
        <v>91</v>
      </c>
      <c r="B9" s="260">
        <f>AR!B9</f>
        <v>0</v>
      </c>
      <c r="C9" s="260">
        <f>SEAF!B9</f>
        <v>0</v>
      </c>
      <c r="D9" s="260">
        <f>SEGE!B9</f>
        <v>0</v>
      </c>
      <c r="E9" s="260">
        <f>MANIF!B9</f>
        <v>0</v>
      </c>
      <c r="F9" s="260">
        <f>AFJ!B9</f>
        <v>0</v>
      </c>
      <c r="G9" s="260">
        <f>SMOB!B9</f>
        <v>0</v>
      </c>
      <c r="H9" s="260">
        <f>CULTURE!B9</f>
        <v>0</v>
      </c>
      <c r="I9" s="260">
        <f>REST!B9</f>
        <v>0</v>
      </c>
      <c r="J9" s="260">
        <f>CLAE!B9</f>
        <v>0</v>
      </c>
      <c r="K9" s="260">
        <f t="shared" si="0"/>
        <v>0</v>
      </c>
      <c r="L9" s="58">
        <f>AR!C9</f>
        <v>3570</v>
      </c>
      <c r="M9" s="58">
        <f>SEAF!C9</f>
        <v>0</v>
      </c>
      <c r="N9" s="58">
        <f>SEGE!N9</f>
        <v>0</v>
      </c>
      <c r="O9" s="58">
        <f>MANIF!L9</f>
        <v>800</v>
      </c>
      <c r="P9" s="58">
        <f>AFJ!P9</f>
        <v>0</v>
      </c>
      <c r="Q9" s="58">
        <f>SMOB!C9</f>
        <v>0</v>
      </c>
      <c r="R9" s="58">
        <f>CULTURE!F9</f>
        <v>0</v>
      </c>
      <c r="S9" s="58">
        <f>REST!H9</f>
        <v>0</v>
      </c>
      <c r="T9" s="58">
        <f>CLAE!G9</f>
        <v>11320</v>
      </c>
      <c r="U9" s="58">
        <f t="shared" si="1"/>
        <v>15690</v>
      </c>
      <c r="V9" s="49">
        <f>+AR!D9</f>
        <v>5480</v>
      </c>
      <c r="W9" s="49">
        <f>+SEAF!D9</f>
        <v>0</v>
      </c>
      <c r="X9" s="49">
        <f>+SEGE!Y9</f>
        <v>0</v>
      </c>
      <c r="Y9" s="49">
        <f>+MANIF!U9</f>
        <v>585</v>
      </c>
      <c r="Z9" s="49">
        <f>+AFJ!AD9</f>
        <v>520</v>
      </c>
      <c r="AA9" s="49">
        <f>+SMOB!D9</f>
        <v>0</v>
      </c>
      <c r="AB9" s="49">
        <f>+CULTURE!J9</f>
        <v>0</v>
      </c>
      <c r="AC9" s="49">
        <f>+REST!N9</f>
        <v>120</v>
      </c>
      <c r="AD9" s="49">
        <f>+CLAE!M9</f>
        <v>1660</v>
      </c>
      <c r="AE9" s="49">
        <f t="shared" si="2"/>
        <v>8365</v>
      </c>
    </row>
    <row r="10" spans="1:31" x14ac:dyDescent="0.25">
      <c r="A10" s="4" t="s">
        <v>92</v>
      </c>
      <c r="B10" s="260">
        <f>AR!B10</f>
        <v>0</v>
      </c>
      <c r="C10" s="260">
        <f>SEAF!B10</f>
        <v>0</v>
      </c>
      <c r="D10" s="260">
        <f>SEGE!B10</f>
        <v>0</v>
      </c>
      <c r="E10" s="260">
        <f>MANIF!B10</f>
        <v>0</v>
      </c>
      <c r="F10" s="260">
        <f>AFJ!B10</f>
        <v>0</v>
      </c>
      <c r="G10" s="260">
        <f>SMOB!B10</f>
        <v>0</v>
      </c>
      <c r="H10" s="260">
        <f>CULTURE!B10</f>
        <v>0</v>
      </c>
      <c r="I10" s="260">
        <f>REST!B10</f>
        <v>0</v>
      </c>
      <c r="J10" s="260">
        <f>CLAE!B10</f>
        <v>0</v>
      </c>
      <c r="K10" s="260">
        <f t="shared" si="0"/>
        <v>0</v>
      </c>
      <c r="L10" s="58">
        <f>AR!C10</f>
        <v>0</v>
      </c>
      <c r="M10" s="58">
        <f>SEAF!C10</f>
        <v>0</v>
      </c>
      <c r="N10" s="58">
        <f>SEGE!N10</f>
        <v>0</v>
      </c>
      <c r="O10" s="58">
        <f>MANIF!L10</f>
        <v>0</v>
      </c>
      <c r="P10" s="58">
        <f>AFJ!P10</f>
        <v>2814</v>
      </c>
      <c r="Q10" s="58">
        <f>SMOB!C10</f>
        <v>9000</v>
      </c>
      <c r="R10" s="58">
        <f>CULTURE!F10</f>
        <v>1000</v>
      </c>
      <c r="S10" s="58">
        <f>REST!H10</f>
        <v>0</v>
      </c>
      <c r="T10" s="58">
        <f>CLAE!G10</f>
        <v>6000</v>
      </c>
      <c r="U10" s="58">
        <f t="shared" si="1"/>
        <v>18814</v>
      </c>
      <c r="V10" s="49">
        <f>+AR!D10</f>
        <v>0</v>
      </c>
      <c r="W10" s="49">
        <f>+SEAF!D10</f>
        <v>0</v>
      </c>
      <c r="X10" s="49">
        <f>+SEGE!Y10</f>
        <v>0</v>
      </c>
      <c r="Y10" s="49">
        <f>+MANIF!U10</f>
        <v>0</v>
      </c>
      <c r="Z10" s="49">
        <f>+AFJ!AD10</f>
        <v>7066.0700000000006</v>
      </c>
      <c r="AA10" s="49">
        <f>+SMOB!D10</f>
        <v>0</v>
      </c>
      <c r="AB10" s="49">
        <f>+CULTURE!J10</f>
        <v>0</v>
      </c>
      <c r="AC10" s="49">
        <f>+REST!N10</f>
        <v>0</v>
      </c>
      <c r="AD10" s="49">
        <f>+CLAE!M10</f>
        <v>5796</v>
      </c>
      <c r="AE10" s="49">
        <f t="shared" si="2"/>
        <v>12862.07</v>
      </c>
    </row>
    <row r="11" spans="1:31" x14ac:dyDescent="0.25">
      <c r="A11" s="4" t="s">
        <v>2</v>
      </c>
      <c r="B11" s="260">
        <f>AR!B11</f>
        <v>0</v>
      </c>
      <c r="C11" s="260">
        <f>SEAF!B11</f>
        <v>0</v>
      </c>
      <c r="D11" s="260">
        <f>SEGE!B11</f>
        <v>0</v>
      </c>
      <c r="E11" s="260">
        <f>MANIF!B11</f>
        <v>0</v>
      </c>
      <c r="F11" s="260">
        <f>AFJ!B11</f>
        <v>0</v>
      </c>
      <c r="G11" s="260">
        <f>SMOB!B11</f>
        <v>0</v>
      </c>
      <c r="H11" s="260">
        <f>CULTURE!B11</f>
        <v>0</v>
      </c>
      <c r="I11" s="260">
        <f>REST!B11</f>
        <v>0</v>
      </c>
      <c r="J11" s="260">
        <f>CLAE!B11</f>
        <v>0</v>
      </c>
      <c r="K11" s="260">
        <f t="shared" si="0"/>
        <v>0</v>
      </c>
      <c r="L11" s="58">
        <f>AR!C11</f>
        <v>7257</v>
      </c>
      <c r="M11" s="58">
        <f>SEAF!C11</f>
        <v>0</v>
      </c>
      <c r="N11" s="58">
        <f>SEGE!N11</f>
        <v>0</v>
      </c>
      <c r="O11" s="58">
        <f>MANIF!L11</f>
        <v>1570</v>
      </c>
      <c r="P11" s="58">
        <f>AFJ!P11</f>
        <v>3890</v>
      </c>
      <c r="Q11" s="58">
        <f>SMOB!C11</f>
        <v>0</v>
      </c>
      <c r="R11" s="58">
        <f>CULTURE!F11</f>
        <v>2100</v>
      </c>
      <c r="S11" s="58">
        <f>REST!H11</f>
        <v>840</v>
      </c>
      <c r="T11" s="58">
        <f>CLAE!G11</f>
        <v>14300</v>
      </c>
      <c r="U11" s="58">
        <f t="shared" si="1"/>
        <v>29957</v>
      </c>
      <c r="V11" s="49">
        <f>+AR!D11</f>
        <v>7964.96</v>
      </c>
      <c r="W11" s="49">
        <f>+SEAF!D11</f>
        <v>0</v>
      </c>
      <c r="X11" s="49">
        <f>+SEGE!Y11</f>
        <v>87.6</v>
      </c>
      <c r="Y11" s="49">
        <f>+MANIF!U11</f>
        <v>751.78</v>
      </c>
      <c r="Z11" s="49">
        <f>+AFJ!AD11</f>
        <v>3244.21</v>
      </c>
      <c r="AA11" s="49">
        <f>+SMOB!D11</f>
        <v>0</v>
      </c>
      <c r="AB11" s="49">
        <f>+CULTURE!J11</f>
        <v>2077.9199999999996</v>
      </c>
      <c r="AC11" s="49">
        <f>+REST!N11</f>
        <v>586.54</v>
      </c>
      <c r="AD11" s="49">
        <f>+CLAE!M11</f>
        <v>16139.28</v>
      </c>
      <c r="AE11" s="49">
        <f t="shared" si="2"/>
        <v>30852.29</v>
      </c>
    </row>
    <row r="12" spans="1:31" x14ac:dyDescent="0.25">
      <c r="A12" s="4" t="s">
        <v>266</v>
      </c>
      <c r="B12" s="260">
        <f>AR!B12</f>
        <v>0</v>
      </c>
      <c r="C12" s="260">
        <f>SEAF!B12</f>
        <v>0</v>
      </c>
      <c r="D12" s="260">
        <f>SEGE!B12</f>
        <v>0</v>
      </c>
      <c r="E12" s="260">
        <f>MANIF!B12</f>
        <v>0</v>
      </c>
      <c r="F12" s="260">
        <f>AFJ!B12</f>
        <v>0</v>
      </c>
      <c r="G12" s="260">
        <f>SMOB!B12</f>
        <v>0</v>
      </c>
      <c r="H12" s="260">
        <f>CULTURE!B12</f>
        <v>0</v>
      </c>
      <c r="I12" s="260">
        <f>REST!B12</f>
        <v>0</v>
      </c>
      <c r="J12" s="260">
        <f>CLAE!B12</f>
        <v>0</v>
      </c>
      <c r="K12" s="260">
        <f t="shared" ref="K12" si="3">SUM(B12:J12)</f>
        <v>0</v>
      </c>
      <c r="L12" s="58">
        <f>AR!C12</f>
        <v>0</v>
      </c>
      <c r="M12" s="58">
        <f>SEAF!C12</f>
        <v>0</v>
      </c>
      <c r="N12" s="58">
        <f>SEGE!N12</f>
        <v>0</v>
      </c>
      <c r="O12" s="58">
        <f>MANIF!L12</f>
        <v>0</v>
      </c>
      <c r="P12" s="58">
        <f>AFJ!P12</f>
        <v>0</v>
      </c>
      <c r="Q12" s="58">
        <f>SMOB!C12</f>
        <v>0</v>
      </c>
      <c r="R12" s="58">
        <f>CULTURE!F12</f>
        <v>0</v>
      </c>
      <c r="S12" s="58">
        <f>REST!H12</f>
        <v>24880</v>
      </c>
      <c r="T12" s="58">
        <f>CLAE!G12</f>
        <v>0</v>
      </c>
      <c r="U12" s="58">
        <f t="shared" si="1"/>
        <v>24880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</row>
    <row r="13" spans="1:31" x14ac:dyDescent="0.25">
      <c r="A13" s="4" t="s">
        <v>31</v>
      </c>
      <c r="B13" s="260">
        <f>AR!B13</f>
        <v>0</v>
      </c>
      <c r="C13" s="260">
        <f>SEAF!B13</f>
        <v>0</v>
      </c>
      <c r="D13" s="260">
        <f>SEGE!B13</f>
        <v>0</v>
      </c>
      <c r="E13" s="260">
        <f>MANIF!B13</f>
        <v>0</v>
      </c>
      <c r="F13" s="260">
        <f>AFJ!B13</f>
        <v>0</v>
      </c>
      <c r="G13" s="260">
        <f>SMOB!B13</f>
        <v>0</v>
      </c>
      <c r="H13" s="260">
        <f>CULTURE!B13</f>
        <v>0</v>
      </c>
      <c r="I13" s="260">
        <f>REST!B13</f>
        <v>0</v>
      </c>
      <c r="J13" s="260">
        <f>CLAE!B13</f>
        <v>0</v>
      </c>
      <c r="K13" s="260">
        <f t="shared" si="0"/>
        <v>0</v>
      </c>
      <c r="L13" s="58">
        <f>AR!C13</f>
        <v>0</v>
      </c>
      <c r="M13" s="58">
        <f>SEAF!C13</f>
        <v>0</v>
      </c>
      <c r="N13" s="58">
        <f>SEGE!N13</f>
        <v>1000</v>
      </c>
      <c r="O13" s="58">
        <f>MANIF!L13</f>
        <v>0</v>
      </c>
      <c r="P13" s="58">
        <f>AFJ!P13</f>
        <v>300</v>
      </c>
      <c r="Q13" s="58">
        <f>SMOB!C13</f>
        <v>2417.86</v>
      </c>
      <c r="R13" s="58">
        <f>CULTURE!F13</f>
        <v>0</v>
      </c>
      <c r="S13" s="58">
        <f>REST!H13</f>
        <v>4170</v>
      </c>
      <c r="T13" s="58">
        <f>CLAE!G13</f>
        <v>0</v>
      </c>
      <c r="U13" s="58">
        <f t="shared" si="1"/>
        <v>7887.8600000000006</v>
      </c>
      <c r="V13" s="49">
        <f>+AR!D13</f>
        <v>0</v>
      </c>
      <c r="W13" s="49">
        <f>+SEAF!D13</f>
        <v>0</v>
      </c>
      <c r="X13" s="49">
        <f>+SEGE!Y13</f>
        <v>35.020000000000003</v>
      </c>
      <c r="Y13" s="49">
        <f>+MANIF!U13</f>
        <v>0</v>
      </c>
      <c r="Z13" s="49">
        <f>+AFJ!AD13</f>
        <v>521.82999999999993</v>
      </c>
      <c r="AA13" s="49">
        <f>+SMOB!D13</f>
        <v>2281.25</v>
      </c>
      <c r="AB13" s="49">
        <f>+CULTURE!J13</f>
        <v>0</v>
      </c>
      <c r="AC13" s="49">
        <f>+REST!N13</f>
        <v>4798.3500000000004</v>
      </c>
      <c r="AD13" s="49">
        <f>+CLAE!M13</f>
        <v>0</v>
      </c>
      <c r="AE13" s="49">
        <f t="shared" si="2"/>
        <v>7636.4500000000007</v>
      </c>
    </row>
    <row r="14" spans="1:31" x14ac:dyDescent="0.25">
      <c r="A14" s="5" t="s">
        <v>8</v>
      </c>
      <c r="B14" s="260">
        <f>AR!B14</f>
        <v>0</v>
      </c>
      <c r="C14" s="260">
        <f>SEAF!B14</f>
        <v>0</v>
      </c>
      <c r="D14" s="260">
        <f>SEGE!B14</f>
        <v>1200</v>
      </c>
      <c r="E14" s="260">
        <f>MANIF!B14</f>
        <v>0</v>
      </c>
      <c r="F14" s="260">
        <f>AFJ!B14</f>
        <v>0</v>
      </c>
      <c r="G14" s="260">
        <f>SMOB!B14</f>
        <v>0</v>
      </c>
      <c r="H14" s="260">
        <f>CULTURE!B14</f>
        <v>0</v>
      </c>
      <c r="I14" s="260">
        <f>REST!B14</f>
        <v>0</v>
      </c>
      <c r="J14" s="260">
        <f>CLAE!B14</f>
        <v>0</v>
      </c>
      <c r="K14" s="260">
        <f t="shared" si="0"/>
        <v>1200</v>
      </c>
      <c r="L14" s="58">
        <f>AR!C14</f>
        <v>0</v>
      </c>
      <c r="M14" s="58">
        <f>SEAF!C14</f>
        <v>0</v>
      </c>
      <c r="N14" s="58">
        <f>SEGE!N14</f>
        <v>1200</v>
      </c>
      <c r="O14" s="58">
        <f>MANIF!L14</f>
        <v>0</v>
      </c>
      <c r="P14" s="58">
        <f>AFJ!P14</f>
        <v>835</v>
      </c>
      <c r="Q14" s="58">
        <f>SMOB!C14</f>
        <v>0</v>
      </c>
      <c r="R14" s="58">
        <f>CULTURE!F14</f>
        <v>300</v>
      </c>
      <c r="S14" s="58">
        <f>REST!H14</f>
        <v>10587</v>
      </c>
      <c r="T14" s="58">
        <f>CLAE!G14</f>
        <v>190</v>
      </c>
      <c r="U14" s="58">
        <f t="shared" si="1"/>
        <v>13112</v>
      </c>
      <c r="V14" s="49">
        <f>+AR!D14</f>
        <v>129.97</v>
      </c>
      <c r="W14" s="49">
        <f>+SEAF!D14</f>
        <v>0</v>
      </c>
      <c r="X14" s="49">
        <f>+SEGE!Y14</f>
        <v>1615.11</v>
      </c>
      <c r="Y14" s="49">
        <f>+MANIF!U14</f>
        <v>0</v>
      </c>
      <c r="Z14" s="49">
        <f>+AFJ!AD14</f>
        <v>1006.79</v>
      </c>
      <c r="AA14" s="49">
        <f>+SMOB!D14</f>
        <v>0</v>
      </c>
      <c r="AB14" s="49">
        <f>+CULTURE!J14</f>
        <v>836.1</v>
      </c>
      <c r="AC14" s="49">
        <f>+REST!N14</f>
        <v>14858</v>
      </c>
      <c r="AD14" s="49">
        <f>+CLAE!M14</f>
        <v>437.34000000000003</v>
      </c>
      <c r="AE14" s="49">
        <f t="shared" si="2"/>
        <v>18883.310000000001</v>
      </c>
    </row>
    <row r="15" spans="1:31" x14ac:dyDescent="0.25">
      <c r="A15" s="4" t="s">
        <v>21</v>
      </c>
      <c r="B15" s="260">
        <f>AR!B15</f>
        <v>0</v>
      </c>
      <c r="C15" s="260">
        <f>SEAF!B15</f>
        <v>0</v>
      </c>
      <c r="D15" s="260">
        <f>SEGE!B15</f>
        <v>3500</v>
      </c>
      <c r="E15" s="260">
        <f>MANIF!B15</f>
        <v>0</v>
      </c>
      <c r="F15" s="260">
        <f>AFJ!B15</f>
        <v>0</v>
      </c>
      <c r="G15" s="260">
        <f>SMOB!B15</f>
        <v>0</v>
      </c>
      <c r="H15" s="260">
        <f>CULTURE!B15</f>
        <v>0</v>
      </c>
      <c r="I15" s="260">
        <f>REST!B15</f>
        <v>0</v>
      </c>
      <c r="J15" s="260">
        <f>CLAE!B15</f>
        <v>0</v>
      </c>
      <c r="K15" s="260">
        <f t="shared" si="0"/>
        <v>3500</v>
      </c>
      <c r="L15" s="58">
        <f>AR!C15</f>
        <v>0</v>
      </c>
      <c r="M15" s="58">
        <f>SEAF!C15</f>
        <v>0</v>
      </c>
      <c r="N15" s="58">
        <f>SEGE!N15</f>
        <v>3500</v>
      </c>
      <c r="O15" s="58">
        <f>MANIF!L15</f>
        <v>0</v>
      </c>
      <c r="P15" s="58">
        <f>AFJ!P15</f>
        <v>0</v>
      </c>
      <c r="Q15" s="58">
        <f>SMOB!C15</f>
        <v>0</v>
      </c>
      <c r="R15" s="58">
        <f>CULTURE!F15</f>
        <v>500</v>
      </c>
      <c r="S15" s="58">
        <f>REST!H15</f>
        <v>587</v>
      </c>
      <c r="T15" s="58">
        <f>CLAE!G15</f>
        <v>250</v>
      </c>
      <c r="U15" s="58">
        <f t="shared" si="1"/>
        <v>4837</v>
      </c>
      <c r="V15" s="49">
        <f>+AR!D15</f>
        <v>0</v>
      </c>
      <c r="W15" s="49">
        <f>+SEAF!D15</f>
        <v>0</v>
      </c>
      <c r="X15" s="49">
        <f>+SEGE!Y15</f>
        <v>3494.78</v>
      </c>
      <c r="Y15" s="49">
        <f>+MANIF!U15</f>
        <v>0</v>
      </c>
      <c r="Z15" s="49">
        <f>+AFJ!AD15</f>
        <v>8.3699999999999992</v>
      </c>
      <c r="AA15" s="49">
        <f>+SMOB!D15</f>
        <v>79.989999999999995</v>
      </c>
      <c r="AB15" s="49">
        <f>+CULTURE!J15</f>
        <v>394.8</v>
      </c>
      <c r="AC15" s="49">
        <f>+REST!N15</f>
        <v>148.74</v>
      </c>
      <c r="AD15" s="49">
        <f>+CLAE!M15</f>
        <v>282.24</v>
      </c>
      <c r="AE15" s="49">
        <f t="shared" si="2"/>
        <v>4408.92</v>
      </c>
    </row>
    <row r="16" spans="1:31" x14ac:dyDescent="0.25">
      <c r="A16" s="4" t="s">
        <v>32</v>
      </c>
      <c r="B16" s="260">
        <f>AR!B16</f>
        <v>0</v>
      </c>
      <c r="C16" s="260">
        <f>SEAF!B16</f>
        <v>0</v>
      </c>
      <c r="D16" s="260">
        <f>SEGE!B16</f>
        <v>663</v>
      </c>
      <c r="E16" s="260">
        <f>MANIF!B16</f>
        <v>0</v>
      </c>
      <c r="F16" s="260">
        <f>AFJ!B16</f>
        <v>0</v>
      </c>
      <c r="G16" s="260">
        <f>SMOB!B16</f>
        <v>0</v>
      </c>
      <c r="H16" s="260">
        <f>CULTURE!B16</f>
        <v>0</v>
      </c>
      <c r="I16" s="260">
        <f>REST!B16</f>
        <v>0</v>
      </c>
      <c r="J16" s="260">
        <f>CLAE!B16</f>
        <v>0</v>
      </c>
      <c r="K16" s="260">
        <f t="shared" si="0"/>
        <v>663</v>
      </c>
      <c r="L16" s="58">
        <f>AR!C16</f>
        <v>0</v>
      </c>
      <c r="M16" s="58">
        <f>SEAF!C16</f>
        <v>0</v>
      </c>
      <c r="N16" s="58">
        <f>SEGE!N16</f>
        <v>631</v>
      </c>
      <c r="O16" s="58">
        <f>MANIF!L16</f>
        <v>0</v>
      </c>
      <c r="P16" s="58">
        <f>AFJ!P16</f>
        <v>0</v>
      </c>
      <c r="Q16" s="58">
        <f>SMOB!C16</f>
        <v>0</v>
      </c>
      <c r="R16" s="58">
        <f>CULTURE!F16</f>
        <v>0</v>
      </c>
      <c r="S16" s="58">
        <f>REST!H16</f>
        <v>384.75135089999998</v>
      </c>
      <c r="T16" s="58">
        <f>CLAE!G16</f>
        <v>0</v>
      </c>
      <c r="U16" s="58">
        <f t="shared" si="1"/>
        <v>1015.7513509</v>
      </c>
      <c r="V16" s="49">
        <f>+AR!D16</f>
        <v>0</v>
      </c>
      <c r="W16" s="49">
        <f>+SEAF!D16</f>
        <v>0</v>
      </c>
      <c r="X16" s="49">
        <f>+SEGE!Y16</f>
        <v>1036.8699999999999</v>
      </c>
      <c r="Y16" s="49">
        <f>+MANIF!U16</f>
        <v>0</v>
      </c>
      <c r="Z16" s="49">
        <f>+AFJ!AD16</f>
        <v>0</v>
      </c>
      <c r="AA16" s="49">
        <f>+SMOB!D16</f>
        <v>0</v>
      </c>
      <c r="AB16" s="49">
        <f>+CULTURE!J16</f>
        <v>0</v>
      </c>
      <c r="AC16" s="49">
        <f>+REST!N16</f>
        <v>0</v>
      </c>
      <c r="AD16" s="49">
        <f>+CLAE!M16</f>
        <v>0</v>
      </c>
      <c r="AE16" s="49">
        <f t="shared" si="2"/>
        <v>1036.8699999999999</v>
      </c>
    </row>
    <row r="17" spans="1:31" x14ac:dyDescent="0.25">
      <c r="A17" s="4" t="s">
        <v>93</v>
      </c>
      <c r="B17" s="260">
        <f>AR!B17</f>
        <v>0</v>
      </c>
      <c r="C17" s="260">
        <f>SEAF!B17</f>
        <v>0</v>
      </c>
      <c r="D17" s="260">
        <f>SEGE!B17</f>
        <v>0</v>
      </c>
      <c r="E17" s="260">
        <f>MANIF!B17</f>
        <v>0</v>
      </c>
      <c r="F17" s="260">
        <f>AFJ!B17</f>
        <v>0</v>
      </c>
      <c r="G17" s="260">
        <f>SMOB!B17</f>
        <v>0</v>
      </c>
      <c r="H17" s="260">
        <f>CULTURE!B17</f>
        <v>0</v>
      </c>
      <c r="I17" s="260">
        <f>REST!B17</f>
        <v>0</v>
      </c>
      <c r="J17" s="260">
        <f>CLAE!B17</f>
        <v>0</v>
      </c>
      <c r="K17" s="260">
        <f t="shared" si="0"/>
        <v>0</v>
      </c>
      <c r="L17" s="58">
        <f>AR!C17</f>
        <v>0</v>
      </c>
      <c r="M17" s="58">
        <f>SEAF!C17</f>
        <v>0</v>
      </c>
      <c r="N17" s="58">
        <f>SEGE!N17</f>
        <v>0</v>
      </c>
      <c r="O17" s="58">
        <f>MANIF!L17</f>
        <v>0</v>
      </c>
      <c r="P17" s="58">
        <f>AFJ!P17</f>
        <v>0</v>
      </c>
      <c r="Q17" s="58">
        <f>SMOB!C17</f>
        <v>76</v>
      </c>
      <c r="R17" s="58">
        <f>CULTURE!F17</f>
        <v>0</v>
      </c>
      <c r="S17" s="58">
        <f>REST!H17</f>
        <v>1000</v>
      </c>
      <c r="T17" s="58">
        <f>CLAE!G17</f>
        <v>0</v>
      </c>
      <c r="U17" s="58">
        <f t="shared" si="1"/>
        <v>1076</v>
      </c>
      <c r="V17" s="49">
        <f>+AR!D17</f>
        <v>0</v>
      </c>
      <c r="W17" s="49">
        <f>+SEAF!D17</f>
        <v>0</v>
      </c>
      <c r="X17" s="49">
        <f>+SEGE!Y17</f>
        <v>0</v>
      </c>
      <c r="Y17" s="49">
        <f>+MANIF!U17</f>
        <v>0</v>
      </c>
      <c r="Z17" s="49">
        <f>+AFJ!AD17</f>
        <v>65.81</v>
      </c>
      <c r="AA17" s="49">
        <f>+SMOB!D17</f>
        <v>0</v>
      </c>
      <c r="AB17" s="49">
        <f>+CULTURE!J17</f>
        <v>0</v>
      </c>
      <c r="AC17" s="49">
        <f>+REST!N17</f>
        <v>642.94000000000005</v>
      </c>
      <c r="AD17" s="49">
        <f>+CLAE!M17</f>
        <v>0</v>
      </c>
      <c r="AE17" s="49">
        <f t="shared" si="2"/>
        <v>708.75</v>
      </c>
    </row>
    <row r="18" spans="1:31" x14ac:dyDescent="0.25">
      <c r="A18" s="4" t="s">
        <v>33</v>
      </c>
      <c r="B18" s="260">
        <f>AR!B18</f>
        <v>0</v>
      </c>
      <c r="C18" s="260">
        <f>SEAF!B18</f>
        <v>0</v>
      </c>
      <c r="D18" s="260">
        <f>SEGE!B18</f>
        <v>0</v>
      </c>
      <c r="E18" s="260">
        <f>MANIF!B18</f>
        <v>0</v>
      </c>
      <c r="F18" s="260">
        <f>AFJ!B18</f>
        <v>0</v>
      </c>
      <c r="G18" s="260">
        <f>SMOB!B18</f>
        <v>0</v>
      </c>
      <c r="H18" s="260">
        <f>CULTURE!B18</f>
        <v>0</v>
      </c>
      <c r="I18" s="260">
        <f>REST!B18</f>
        <v>0</v>
      </c>
      <c r="J18" s="260">
        <f>CLAE!B18</f>
        <v>0</v>
      </c>
      <c r="K18" s="260">
        <f t="shared" si="0"/>
        <v>0</v>
      </c>
      <c r="L18" s="58">
        <f>AR!C18</f>
        <v>8578</v>
      </c>
      <c r="M18" s="58">
        <f>SEAF!C18</f>
        <v>0</v>
      </c>
      <c r="N18" s="58">
        <f>SEGE!N18</f>
        <v>0</v>
      </c>
      <c r="O18" s="58">
        <f>MANIF!L18</f>
        <v>72</v>
      </c>
      <c r="P18" s="58">
        <f>AFJ!P18</f>
        <v>650</v>
      </c>
      <c r="Q18" s="58">
        <f>SMOB!C18</f>
        <v>0</v>
      </c>
      <c r="R18" s="58">
        <f>CULTURE!F18</f>
        <v>0</v>
      </c>
      <c r="S18" s="58">
        <f>REST!H18</f>
        <v>0</v>
      </c>
      <c r="T18" s="58">
        <f>CLAE!G18</f>
        <v>0</v>
      </c>
      <c r="U18" s="58">
        <f t="shared" si="1"/>
        <v>9300</v>
      </c>
      <c r="V18" s="49">
        <f>+AR!D18</f>
        <v>13196.46</v>
      </c>
      <c r="W18" s="49">
        <f>+SEAF!D18</f>
        <v>0</v>
      </c>
      <c r="X18" s="49">
        <f>+SEGE!Y18</f>
        <v>234.38</v>
      </c>
      <c r="Y18" s="49">
        <f>+MANIF!U18</f>
        <v>2001.21</v>
      </c>
      <c r="Z18" s="49">
        <f>+AFJ!AD18</f>
        <v>1.88</v>
      </c>
      <c r="AA18" s="49">
        <f>+SMOB!D18</f>
        <v>0</v>
      </c>
      <c r="AB18" s="49">
        <f>+CULTURE!J18</f>
        <v>0</v>
      </c>
      <c r="AC18" s="49">
        <f>+REST!N18</f>
        <v>0</v>
      </c>
      <c r="AD18" s="49">
        <f>+CLAE!M18</f>
        <v>121.52</v>
      </c>
      <c r="AE18" s="49">
        <f t="shared" si="2"/>
        <v>15555.449999999999</v>
      </c>
    </row>
    <row r="19" spans="1:31" x14ac:dyDescent="0.25">
      <c r="A19" s="4" t="s">
        <v>94</v>
      </c>
      <c r="B19" s="260">
        <f>AR!B19</f>
        <v>0</v>
      </c>
      <c r="C19" s="260">
        <f>SEAF!B19</f>
        <v>0</v>
      </c>
      <c r="D19" s="260">
        <f>SEGE!B19</f>
        <v>0</v>
      </c>
      <c r="E19" s="260">
        <f>MANIF!B19</f>
        <v>0</v>
      </c>
      <c r="F19" s="260">
        <f>AFJ!B19</f>
        <v>0</v>
      </c>
      <c r="G19" s="260">
        <f>SMOB!B19</f>
        <v>0</v>
      </c>
      <c r="H19" s="260">
        <f>CULTURE!B19</f>
        <v>0</v>
      </c>
      <c r="I19" s="260">
        <f>REST!B19</f>
        <v>0</v>
      </c>
      <c r="J19" s="260">
        <f>CLAE!B19</f>
        <v>0</v>
      </c>
      <c r="K19" s="260">
        <f t="shared" si="0"/>
        <v>0</v>
      </c>
      <c r="L19" s="58">
        <f>AR!C19</f>
        <v>0</v>
      </c>
      <c r="M19" s="58">
        <f>SEAF!C19</f>
        <v>10400</v>
      </c>
      <c r="N19" s="58">
        <f>SEGE!N19</f>
        <v>0</v>
      </c>
      <c r="O19" s="58">
        <f>MANIF!L19</f>
        <v>0</v>
      </c>
      <c r="P19" s="58">
        <f>AFJ!P19</f>
        <v>0</v>
      </c>
      <c r="Q19" s="58">
        <f>SMOB!C19</f>
        <v>0</v>
      </c>
      <c r="R19" s="58">
        <f>CULTURE!F19</f>
        <v>0</v>
      </c>
      <c r="S19" s="58">
        <f>REST!H19</f>
        <v>0</v>
      </c>
      <c r="T19" s="58">
        <f>CLAE!G19</f>
        <v>0</v>
      </c>
      <c r="U19" s="58">
        <f t="shared" si="1"/>
        <v>10400</v>
      </c>
      <c r="V19" s="49">
        <f>+AR!D19</f>
        <v>0</v>
      </c>
      <c r="W19" s="49">
        <f>+SEAF!D19</f>
        <v>9623.42</v>
      </c>
      <c r="X19" s="49">
        <f>+SEGE!Y19</f>
        <v>0</v>
      </c>
      <c r="Y19" s="49">
        <f>+MANIF!U19</f>
        <v>0</v>
      </c>
      <c r="Z19" s="49">
        <f>+AFJ!AD19</f>
        <v>0</v>
      </c>
      <c r="AA19" s="49">
        <f>+SMOB!D19</f>
        <v>0</v>
      </c>
      <c r="AB19" s="49">
        <f>+CULTURE!J19</f>
        <v>0</v>
      </c>
      <c r="AC19" s="49">
        <f>+REST!N19</f>
        <v>0</v>
      </c>
      <c r="AD19" s="49">
        <f>+CLAE!M19</f>
        <v>0</v>
      </c>
      <c r="AE19" s="49">
        <f t="shared" si="2"/>
        <v>9623.42</v>
      </c>
    </row>
    <row r="20" spans="1:31" x14ac:dyDescent="0.25">
      <c r="A20" s="5" t="s">
        <v>95</v>
      </c>
      <c r="B20" s="260">
        <f>AR!B20</f>
        <v>0</v>
      </c>
      <c r="C20" s="260">
        <f>SEAF!B20</f>
        <v>0</v>
      </c>
      <c r="D20" s="260">
        <f>SEGE!B20</f>
        <v>0</v>
      </c>
      <c r="E20" s="260">
        <f>MANIF!B20</f>
        <v>0</v>
      </c>
      <c r="F20" s="260">
        <f>AFJ!B20</f>
        <v>0</v>
      </c>
      <c r="G20" s="260">
        <f>SMOB!B20</f>
        <v>0</v>
      </c>
      <c r="H20" s="260">
        <f>CULTURE!B20</f>
        <v>0</v>
      </c>
      <c r="I20" s="260">
        <f>REST!B20</f>
        <v>0</v>
      </c>
      <c r="J20" s="260">
        <f>CLAE!B20</f>
        <v>0</v>
      </c>
      <c r="K20" s="260">
        <f t="shared" si="0"/>
        <v>0</v>
      </c>
      <c r="L20" s="58">
        <f>AR!C20</f>
        <v>0</v>
      </c>
      <c r="M20" s="58">
        <f>SEAF!C20</f>
        <v>0</v>
      </c>
      <c r="N20" s="58">
        <f>SEGE!N20</f>
        <v>0</v>
      </c>
      <c r="O20" s="58">
        <f>MANIF!L20</f>
        <v>0</v>
      </c>
      <c r="P20" s="58">
        <f>AFJ!P20</f>
        <v>0</v>
      </c>
      <c r="Q20" s="58">
        <f>SMOB!C20</f>
        <v>0</v>
      </c>
      <c r="R20" s="58">
        <f>CULTURE!F20</f>
        <v>0</v>
      </c>
      <c r="S20" s="58">
        <f>REST!H20</f>
        <v>0</v>
      </c>
      <c r="T20" s="58">
        <f>CLAE!G20</f>
        <v>0</v>
      </c>
      <c r="U20" s="58">
        <f t="shared" si="1"/>
        <v>0</v>
      </c>
      <c r="V20" s="49">
        <f>+AR!D20</f>
        <v>0</v>
      </c>
      <c r="W20" s="49">
        <f>+SEAF!D20</f>
        <v>0</v>
      </c>
      <c r="X20" s="49">
        <f>+SEGE!Y20</f>
        <v>0</v>
      </c>
      <c r="Y20" s="49">
        <f>+MANIF!U20</f>
        <v>0</v>
      </c>
      <c r="Z20" s="49">
        <f>+AFJ!AD20</f>
        <v>0</v>
      </c>
      <c r="AA20" s="49">
        <f>+SMOB!D20</f>
        <v>0</v>
      </c>
      <c r="AB20" s="49">
        <f>+CULTURE!J20</f>
        <v>0</v>
      </c>
      <c r="AC20" s="49">
        <f>+REST!N20</f>
        <v>-1583.45</v>
      </c>
      <c r="AD20" s="49">
        <f>+CLAE!M20</f>
        <v>-409.36</v>
      </c>
      <c r="AE20" s="49">
        <f t="shared" si="2"/>
        <v>-1992.81</v>
      </c>
    </row>
    <row r="21" spans="1:31" x14ac:dyDescent="0.25">
      <c r="A21" s="4" t="s">
        <v>34</v>
      </c>
      <c r="B21" s="260">
        <f>AR!B21</f>
        <v>0</v>
      </c>
      <c r="C21" s="260">
        <f>SEAF!B21</f>
        <v>0</v>
      </c>
      <c r="D21" s="260">
        <f>SEGE!B21</f>
        <v>421</v>
      </c>
      <c r="E21" s="260">
        <f>MANIF!B21</f>
        <v>0</v>
      </c>
      <c r="F21" s="260">
        <f>AFJ!B21</f>
        <v>0</v>
      </c>
      <c r="G21" s="260">
        <f>SMOB!B21</f>
        <v>0</v>
      </c>
      <c r="H21" s="260">
        <f>CULTURE!B21</f>
        <v>0</v>
      </c>
      <c r="I21" s="260">
        <f>REST!B21</f>
        <v>0</v>
      </c>
      <c r="J21" s="260">
        <f>CLAE!B21</f>
        <v>0</v>
      </c>
      <c r="K21" s="260">
        <f t="shared" si="0"/>
        <v>421</v>
      </c>
      <c r="L21" s="58">
        <f>AR!C21</f>
        <v>0</v>
      </c>
      <c r="M21" s="58">
        <f>SEAF!C21</f>
        <v>0</v>
      </c>
      <c r="N21" s="58">
        <f>SEGE!N21</f>
        <v>401</v>
      </c>
      <c r="O21" s="58">
        <f>MANIF!L21</f>
        <v>0</v>
      </c>
      <c r="P21" s="58">
        <f>AFJ!P21</f>
        <v>0</v>
      </c>
      <c r="Q21" s="58">
        <f>SMOB!C21</f>
        <v>0</v>
      </c>
      <c r="R21" s="58">
        <f>CULTURE!F21</f>
        <v>0</v>
      </c>
      <c r="S21" s="58">
        <f>REST!H21</f>
        <v>244.27008000000001</v>
      </c>
      <c r="T21" s="58">
        <f>CLAE!G21</f>
        <v>400</v>
      </c>
      <c r="U21" s="58">
        <f t="shared" si="1"/>
        <v>1045.27008</v>
      </c>
      <c r="V21" s="49">
        <f>+AR!D21</f>
        <v>0</v>
      </c>
      <c r="W21" s="49">
        <f>+SEAF!D21</f>
        <v>0</v>
      </c>
      <c r="X21" s="49">
        <f>+SEGE!Y21</f>
        <v>691.2</v>
      </c>
      <c r="Y21" s="49">
        <f>+MANIF!U21</f>
        <v>0</v>
      </c>
      <c r="Z21" s="49">
        <f>+AFJ!AD21</f>
        <v>468.89</v>
      </c>
      <c r="AA21" s="49">
        <f>+SMOB!D21</f>
        <v>1100</v>
      </c>
      <c r="AB21" s="49">
        <f>+CULTURE!J21</f>
        <v>0</v>
      </c>
      <c r="AC21" s="49">
        <f>+REST!N21</f>
        <v>0</v>
      </c>
      <c r="AD21" s="49">
        <f>+CLAE!M21</f>
        <v>359.35</v>
      </c>
      <c r="AE21" s="49">
        <f t="shared" si="2"/>
        <v>2619.44</v>
      </c>
    </row>
    <row r="22" spans="1:31" x14ac:dyDescent="0.25">
      <c r="A22" s="4" t="s">
        <v>35</v>
      </c>
      <c r="B22" s="260">
        <f>AR!B22</f>
        <v>0</v>
      </c>
      <c r="C22" s="260">
        <f>SEAF!B22</f>
        <v>0</v>
      </c>
      <c r="D22" s="260">
        <f>SEGE!B22</f>
        <v>3810</v>
      </c>
      <c r="E22" s="260">
        <f>MANIF!B22</f>
        <v>0</v>
      </c>
      <c r="F22" s="260">
        <f>AFJ!B22</f>
        <v>0</v>
      </c>
      <c r="G22" s="260">
        <f>SMOB!B22</f>
        <v>0</v>
      </c>
      <c r="H22" s="260">
        <f>CULTURE!B22</f>
        <v>0</v>
      </c>
      <c r="I22" s="260">
        <f>REST!B22</f>
        <v>0</v>
      </c>
      <c r="J22" s="260">
        <f>CLAE!B22</f>
        <v>0</v>
      </c>
      <c r="K22" s="260">
        <f t="shared" si="0"/>
        <v>3810</v>
      </c>
      <c r="L22" s="58">
        <f>AR!C22</f>
        <v>0</v>
      </c>
      <c r="M22" s="58">
        <f>SEAF!C22</f>
        <v>0</v>
      </c>
      <c r="N22" s="58">
        <f>SEGE!N22</f>
        <v>3629</v>
      </c>
      <c r="O22" s="58">
        <f>MANIF!L22</f>
        <v>0</v>
      </c>
      <c r="P22" s="58">
        <f>AFJ!P22</f>
        <v>0</v>
      </c>
      <c r="Q22" s="58">
        <f>SMOB!C22</f>
        <v>0</v>
      </c>
      <c r="R22" s="58">
        <f>CULTURE!F22</f>
        <v>0</v>
      </c>
      <c r="S22" s="58">
        <f>REST!H22</f>
        <v>2210.8986719999998</v>
      </c>
      <c r="T22" s="58">
        <f>CLAE!G22</f>
        <v>0</v>
      </c>
      <c r="U22" s="58">
        <f t="shared" si="1"/>
        <v>5839.8986719999994</v>
      </c>
      <c r="V22" s="49">
        <f>+AR!D22</f>
        <v>0</v>
      </c>
      <c r="W22" s="49">
        <f>+SEAF!D22</f>
        <v>0</v>
      </c>
      <c r="X22" s="49">
        <f>+SEGE!Y22</f>
        <v>6129.56</v>
      </c>
      <c r="Y22" s="49">
        <f>+MANIF!U22</f>
        <v>0</v>
      </c>
      <c r="Z22" s="49">
        <f>+AFJ!AD22</f>
        <v>0</v>
      </c>
      <c r="AA22" s="49">
        <f>+SMOB!D22</f>
        <v>0</v>
      </c>
      <c r="AB22" s="49">
        <f>+CULTURE!J22</f>
        <v>0</v>
      </c>
      <c r="AC22" s="49">
        <f>+REST!N22</f>
        <v>0</v>
      </c>
      <c r="AD22" s="49">
        <f>+CLAE!M22</f>
        <v>0</v>
      </c>
      <c r="AE22" s="49">
        <f t="shared" si="2"/>
        <v>6129.56</v>
      </c>
    </row>
    <row r="23" spans="1:31" x14ac:dyDescent="0.25">
      <c r="A23" s="4" t="s">
        <v>36</v>
      </c>
      <c r="B23" s="260">
        <f>AR!B23</f>
        <v>0</v>
      </c>
      <c r="C23" s="260">
        <f>SEAF!B23</f>
        <v>0</v>
      </c>
      <c r="D23" s="260">
        <f>SEGE!B23</f>
        <v>3946</v>
      </c>
      <c r="E23" s="260">
        <f>MANIF!B23</f>
        <v>0</v>
      </c>
      <c r="F23" s="260">
        <f>AFJ!B23</f>
        <v>0</v>
      </c>
      <c r="G23" s="260">
        <f>SMOB!B23</f>
        <v>0</v>
      </c>
      <c r="H23" s="260">
        <f>CULTURE!B23</f>
        <v>0</v>
      </c>
      <c r="I23" s="260">
        <f>REST!B23</f>
        <v>0</v>
      </c>
      <c r="J23" s="260">
        <f>CLAE!B23</f>
        <v>0</v>
      </c>
      <c r="K23" s="260">
        <f t="shared" si="0"/>
        <v>3946</v>
      </c>
      <c r="L23" s="58">
        <f>AR!C23</f>
        <v>0</v>
      </c>
      <c r="M23" s="58">
        <f>SEAF!C23</f>
        <v>0</v>
      </c>
      <c r="N23" s="58">
        <f>SEGE!N23</f>
        <v>3758</v>
      </c>
      <c r="O23" s="58">
        <f>MANIF!L23</f>
        <v>0</v>
      </c>
      <c r="P23" s="58">
        <f>AFJ!P23</f>
        <v>0</v>
      </c>
      <c r="Q23" s="58">
        <f>SMOB!C23</f>
        <v>0</v>
      </c>
      <c r="R23" s="58">
        <f>CULTURE!F23</f>
        <v>0</v>
      </c>
      <c r="S23" s="58">
        <f>REST!H23</f>
        <v>2290.0319999999997</v>
      </c>
      <c r="T23" s="58">
        <f>CLAE!G23</f>
        <v>0</v>
      </c>
      <c r="U23" s="58">
        <f t="shared" si="1"/>
        <v>6048.0319999999992</v>
      </c>
      <c r="V23" s="49">
        <f>+AR!D23</f>
        <v>0</v>
      </c>
      <c r="W23" s="49">
        <f>+SEAF!D23</f>
        <v>0</v>
      </c>
      <c r="X23" s="49">
        <f>+SEGE!Y23</f>
        <v>6480</v>
      </c>
      <c r="Y23" s="49">
        <f>+MANIF!U23</f>
        <v>0</v>
      </c>
      <c r="Z23" s="49">
        <f>+AFJ!AD23</f>
        <v>0</v>
      </c>
      <c r="AA23" s="49">
        <f>+SMOB!D23</f>
        <v>0</v>
      </c>
      <c r="AB23" s="49">
        <f>+CULTURE!J23</f>
        <v>0</v>
      </c>
      <c r="AC23" s="49">
        <f>+REST!N23</f>
        <v>0</v>
      </c>
      <c r="AD23" s="49">
        <f>+CLAE!M23</f>
        <v>0</v>
      </c>
      <c r="AE23" s="49">
        <f t="shared" si="2"/>
        <v>6480</v>
      </c>
    </row>
    <row r="24" spans="1:31" x14ac:dyDescent="0.25">
      <c r="A24" s="4" t="s">
        <v>9</v>
      </c>
      <c r="B24" s="260">
        <f>AR!B24</f>
        <v>0</v>
      </c>
      <c r="C24" s="260">
        <f>SEAF!B24</f>
        <v>0</v>
      </c>
      <c r="D24" s="260">
        <f>SEGE!B24</f>
        <v>0</v>
      </c>
      <c r="E24" s="260">
        <f>MANIF!B24</f>
        <v>0</v>
      </c>
      <c r="F24" s="260">
        <f>AFJ!B24</f>
        <v>0</v>
      </c>
      <c r="G24" s="260">
        <f>SMOB!B24</f>
        <v>0</v>
      </c>
      <c r="H24" s="260">
        <f>CULTURE!B24</f>
        <v>0</v>
      </c>
      <c r="I24" s="260">
        <f>REST!B24</f>
        <v>0</v>
      </c>
      <c r="J24" s="260">
        <f>CLAE!B24</f>
        <v>0</v>
      </c>
      <c r="K24" s="260">
        <f t="shared" si="0"/>
        <v>0</v>
      </c>
      <c r="L24" s="58">
        <f>AR!C24</f>
        <v>3200</v>
      </c>
      <c r="M24" s="58">
        <f>SEAF!C24</f>
        <v>0</v>
      </c>
      <c r="N24" s="58">
        <f>SEGE!N24</f>
        <v>0</v>
      </c>
      <c r="O24" s="58">
        <f>MANIF!L24</f>
        <v>0</v>
      </c>
      <c r="P24" s="58">
        <f>AFJ!P24</f>
        <v>0</v>
      </c>
      <c r="Q24" s="58">
        <f>SMOB!C24</f>
        <v>0</v>
      </c>
      <c r="R24" s="58">
        <f>CULTURE!F24</f>
        <v>0</v>
      </c>
      <c r="S24" s="58">
        <f>REST!H24</f>
        <v>640</v>
      </c>
      <c r="T24" s="58">
        <f>CLAE!G24</f>
        <v>0</v>
      </c>
      <c r="U24" s="58">
        <f t="shared" si="1"/>
        <v>3840</v>
      </c>
      <c r="V24" s="49">
        <f>+AR!D24</f>
        <v>1622.48</v>
      </c>
      <c r="W24" s="49">
        <f>+SEAF!D24</f>
        <v>0</v>
      </c>
      <c r="X24" s="49">
        <f>+SEGE!Y24</f>
        <v>1830.66</v>
      </c>
      <c r="Y24" s="49">
        <f>+MANIF!U24</f>
        <v>0</v>
      </c>
      <c r="Z24" s="49">
        <f>+AFJ!AD24</f>
        <v>668.17</v>
      </c>
      <c r="AA24" s="49">
        <f>+SMOB!D24</f>
        <v>0</v>
      </c>
      <c r="AB24" s="49">
        <f>+CULTURE!J24</f>
        <v>650</v>
      </c>
      <c r="AC24" s="49">
        <f>+REST!N24</f>
        <v>197.84</v>
      </c>
      <c r="AD24" s="49">
        <f>+CLAE!M24</f>
        <v>0</v>
      </c>
      <c r="AE24" s="49">
        <f t="shared" si="2"/>
        <v>4969.1500000000005</v>
      </c>
    </row>
    <row r="25" spans="1:31" x14ac:dyDescent="0.25">
      <c r="A25" s="4" t="s">
        <v>268</v>
      </c>
      <c r="B25" s="260">
        <f>AR!B25</f>
        <v>0</v>
      </c>
      <c r="C25" s="260">
        <f>SEAF!B25</f>
        <v>0</v>
      </c>
      <c r="D25" s="260">
        <f>SEGE!B25</f>
        <v>0</v>
      </c>
      <c r="E25" s="260">
        <f>MANIF!B25</f>
        <v>0</v>
      </c>
      <c r="F25" s="260">
        <f>AFJ!B25</f>
        <v>0</v>
      </c>
      <c r="G25" s="260">
        <f>SMOB!B25</f>
        <v>0</v>
      </c>
      <c r="H25" s="260">
        <f>CULTURE!B25</f>
        <v>0</v>
      </c>
      <c r="I25" s="260">
        <f>REST!B25</f>
        <v>0</v>
      </c>
      <c r="J25" s="260">
        <f>CLAE!B25</f>
        <v>0</v>
      </c>
      <c r="K25" s="260">
        <f t="shared" ref="K25" si="4">SUM(B25:J25)</f>
        <v>0</v>
      </c>
      <c r="L25" s="58">
        <f>AR!C25</f>
        <v>0</v>
      </c>
      <c r="M25" s="58">
        <f>SEAF!C25</f>
        <v>0</v>
      </c>
      <c r="N25" s="58">
        <f>SEGE!N25</f>
        <v>0</v>
      </c>
      <c r="O25" s="58">
        <f>MANIF!L25</f>
        <v>0</v>
      </c>
      <c r="P25" s="58">
        <f>AFJ!P25</f>
        <v>0</v>
      </c>
      <c r="Q25" s="58">
        <f>SMOB!C25</f>
        <v>0</v>
      </c>
      <c r="R25" s="58">
        <f>CULTURE!F25</f>
        <v>0</v>
      </c>
      <c r="S25" s="58">
        <f>REST!H25</f>
        <v>15080</v>
      </c>
      <c r="T25" s="58">
        <f>CLAE!G25</f>
        <v>0</v>
      </c>
      <c r="U25" s="58">
        <f t="shared" si="1"/>
        <v>15080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x14ac:dyDescent="0.25">
      <c r="A26" s="4" t="s">
        <v>96</v>
      </c>
      <c r="B26" s="260">
        <f>AR!B26</f>
        <v>0</v>
      </c>
      <c r="C26" s="260">
        <f>SEAF!B26</f>
        <v>0</v>
      </c>
      <c r="D26" s="260">
        <f>SEGE!B26</f>
        <v>0</v>
      </c>
      <c r="E26" s="260">
        <f>MANIF!B26</f>
        <v>0</v>
      </c>
      <c r="F26" s="260">
        <f>AFJ!B26</f>
        <v>0</v>
      </c>
      <c r="G26" s="260">
        <f>SMOB!B26</f>
        <v>0</v>
      </c>
      <c r="H26" s="260">
        <f>CULTURE!B26</f>
        <v>0</v>
      </c>
      <c r="I26" s="260">
        <f>REST!B26</f>
        <v>0</v>
      </c>
      <c r="J26" s="260">
        <f>CLAE!B26</f>
        <v>0</v>
      </c>
      <c r="K26" s="260">
        <f t="shared" si="0"/>
        <v>0</v>
      </c>
      <c r="L26" s="58">
        <f>AR!C26</f>
        <v>0</v>
      </c>
      <c r="M26" s="58">
        <f>SEAF!C26</f>
        <v>0</v>
      </c>
      <c r="N26" s="58">
        <f>SEGE!N26</f>
        <v>0</v>
      </c>
      <c r="O26" s="58">
        <f>MANIF!L26</f>
        <v>0</v>
      </c>
      <c r="P26" s="58">
        <f>AFJ!P26</f>
        <v>0</v>
      </c>
      <c r="Q26" s="58">
        <f>SMOB!C26</f>
        <v>3500</v>
      </c>
      <c r="R26" s="58">
        <f>CULTURE!F26</f>
        <v>0</v>
      </c>
      <c r="S26" s="58">
        <f>REST!H26</f>
        <v>3587</v>
      </c>
      <c r="T26" s="58">
        <f>CLAE!G26</f>
        <v>0</v>
      </c>
      <c r="U26" s="58">
        <f t="shared" si="1"/>
        <v>7087</v>
      </c>
      <c r="V26" s="49">
        <f>+AR!D26</f>
        <v>0</v>
      </c>
      <c r="W26" s="49">
        <f>+SEAF!D26</f>
        <v>0</v>
      </c>
      <c r="X26" s="49">
        <f>+SEGE!Y26</f>
        <v>0</v>
      </c>
      <c r="Y26" s="49">
        <f>+MANIF!U26</f>
        <v>0</v>
      </c>
      <c r="Z26" s="49">
        <f>+AFJ!AD26</f>
        <v>0</v>
      </c>
      <c r="AA26" s="49">
        <f>+SMOB!D26</f>
        <v>3481.43</v>
      </c>
      <c r="AB26" s="49">
        <f>+CULTURE!J26</f>
        <v>0</v>
      </c>
      <c r="AC26" s="49">
        <f>+REST!N26</f>
        <v>1692.5</v>
      </c>
      <c r="AD26" s="49">
        <f>+CLAE!M26</f>
        <v>0</v>
      </c>
      <c r="AE26" s="49">
        <f t="shared" si="2"/>
        <v>5173.93</v>
      </c>
    </row>
    <row r="27" spans="1:31" x14ac:dyDescent="0.25">
      <c r="A27" s="4" t="s">
        <v>37</v>
      </c>
      <c r="B27" s="260">
        <f>AR!B27</f>
        <v>0</v>
      </c>
      <c r="C27" s="260">
        <f>SEAF!B27</f>
        <v>0</v>
      </c>
      <c r="D27" s="260">
        <f>SEGE!B27</f>
        <v>9647</v>
      </c>
      <c r="E27" s="260">
        <f>MANIF!B27</f>
        <v>0</v>
      </c>
      <c r="F27" s="260">
        <f>AFJ!B27</f>
        <v>0</v>
      </c>
      <c r="G27" s="260">
        <f>SMOB!B27</f>
        <v>0</v>
      </c>
      <c r="H27" s="260">
        <f>CULTURE!B27</f>
        <v>0</v>
      </c>
      <c r="I27" s="260">
        <f>REST!B27</f>
        <v>0</v>
      </c>
      <c r="J27" s="260">
        <f>CLAE!B27</f>
        <v>0</v>
      </c>
      <c r="K27" s="260">
        <f t="shared" si="0"/>
        <v>9647</v>
      </c>
      <c r="L27" s="58">
        <f>AR!C27</f>
        <v>0</v>
      </c>
      <c r="M27" s="58">
        <f>SEAF!C27</f>
        <v>0</v>
      </c>
      <c r="N27" s="58">
        <f>SEGE!N27</f>
        <v>9186</v>
      </c>
      <c r="O27" s="58">
        <f>MANIF!L27</f>
        <v>0</v>
      </c>
      <c r="P27" s="58">
        <f>AFJ!P27</f>
        <v>0</v>
      </c>
      <c r="Q27" s="58">
        <f>SMOB!C27</f>
        <v>0</v>
      </c>
      <c r="R27" s="58">
        <f>CULTURE!F27</f>
        <v>570</v>
      </c>
      <c r="S27" s="58">
        <f>REST!H27</f>
        <v>4713.6845400000002</v>
      </c>
      <c r="T27" s="58">
        <f>CLAE!G27</f>
        <v>0</v>
      </c>
      <c r="U27" s="58">
        <f t="shared" si="1"/>
        <v>14469.68454</v>
      </c>
      <c r="V27" s="49">
        <f>+AR!D27</f>
        <v>0</v>
      </c>
      <c r="W27" s="49">
        <f>+SEAF!D27</f>
        <v>0</v>
      </c>
      <c r="X27" s="49">
        <f>+SEGE!Y27</f>
        <v>12761.39</v>
      </c>
      <c r="Y27" s="49">
        <f>+MANIF!U27</f>
        <v>0</v>
      </c>
      <c r="Z27" s="49">
        <f>+AFJ!AD27</f>
        <v>0</v>
      </c>
      <c r="AA27" s="49">
        <f>+SMOB!D27</f>
        <v>0</v>
      </c>
      <c r="AB27" s="49">
        <f>+CULTURE!J27</f>
        <v>476.4</v>
      </c>
      <c r="AC27" s="49">
        <f>+REST!N27</f>
        <v>0</v>
      </c>
      <c r="AD27" s="49">
        <f>+CLAE!M27</f>
        <v>0</v>
      </c>
      <c r="AE27" s="49">
        <f t="shared" si="2"/>
        <v>13237.789999999999</v>
      </c>
    </row>
    <row r="28" spans="1:31" x14ac:dyDescent="0.25">
      <c r="A28" s="7" t="s">
        <v>97</v>
      </c>
      <c r="B28" s="260">
        <f>AR!B28</f>
        <v>0</v>
      </c>
      <c r="C28" s="260">
        <f>SEAF!B28</f>
        <v>0</v>
      </c>
      <c r="D28" s="260">
        <f>SEGE!B28</f>
        <v>0</v>
      </c>
      <c r="E28" s="260">
        <f>MANIF!B28</f>
        <v>0</v>
      </c>
      <c r="F28" s="260">
        <f>AFJ!B28</f>
        <v>0</v>
      </c>
      <c r="G28" s="260">
        <f>SMOB!B28</f>
        <v>0</v>
      </c>
      <c r="H28" s="260">
        <f>CULTURE!B28</f>
        <v>0</v>
      </c>
      <c r="I28" s="260">
        <f>REST!B28</f>
        <v>0</v>
      </c>
      <c r="J28" s="260">
        <f>CLAE!B28</f>
        <v>0</v>
      </c>
      <c r="K28" s="260">
        <f t="shared" si="0"/>
        <v>0</v>
      </c>
      <c r="L28" s="58">
        <f>AR!C28</f>
        <v>0</v>
      </c>
      <c r="M28" s="58">
        <f>SEAF!C28</f>
        <v>0</v>
      </c>
      <c r="N28" s="58">
        <f>SEGE!N28</f>
        <v>0</v>
      </c>
      <c r="O28" s="58">
        <f>MANIF!L28</f>
        <v>0</v>
      </c>
      <c r="P28" s="58">
        <f>AFJ!P28</f>
        <v>0</v>
      </c>
      <c r="Q28" s="58">
        <f>SMOB!C28</f>
        <v>0</v>
      </c>
      <c r="R28" s="58">
        <f>CULTURE!F28</f>
        <v>0</v>
      </c>
      <c r="S28" s="58">
        <f>REST!H28</f>
        <v>2600</v>
      </c>
      <c r="T28" s="58">
        <f>CLAE!G28</f>
        <v>0</v>
      </c>
      <c r="U28" s="58">
        <f t="shared" si="1"/>
        <v>2600</v>
      </c>
      <c r="V28" s="49">
        <f>+AR!D28</f>
        <v>0</v>
      </c>
      <c r="W28" s="49">
        <f>+SEAF!D28</f>
        <v>0</v>
      </c>
      <c r="X28" s="49">
        <f>+SEGE!Y28</f>
        <v>0</v>
      </c>
      <c r="Y28" s="49">
        <f>+MANIF!U28</f>
        <v>0</v>
      </c>
      <c r="Z28" s="49">
        <f>+AFJ!AD28</f>
        <v>0</v>
      </c>
      <c r="AA28" s="49">
        <f>+SMOB!D28</f>
        <v>0</v>
      </c>
      <c r="AB28" s="49">
        <f>+CULTURE!J28</f>
        <v>0</v>
      </c>
      <c r="AC28" s="49">
        <f>+REST!N28</f>
        <v>2233.37</v>
      </c>
      <c r="AD28" s="49">
        <f>+CLAE!M28</f>
        <v>0</v>
      </c>
      <c r="AE28" s="49">
        <f t="shared" si="2"/>
        <v>2233.37</v>
      </c>
    </row>
    <row r="29" spans="1:31" x14ac:dyDescent="0.25">
      <c r="A29" s="4" t="s">
        <v>38</v>
      </c>
      <c r="B29" s="260">
        <f>AR!B29</f>
        <v>0</v>
      </c>
      <c r="C29" s="260">
        <f>SEAF!B29</f>
        <v>0</v>
      </c>
      <c r="D29" s="260">
        <f>SEGE!B29</f>
        <v>3224.3500000000004</v>
      </c>
      <c r="E29" s="260">
        <f>MANIF!B29</f>
        <v>0</v>
      </c>
      <c r="F29" s="260">
        <f>AFJ!B29</f>
        <v>1</v>
      </c>
      <c r="G29" s="260">
        <f>SMOB!B29</f>
        <v>0</v>
      </c>
      <c r="H29" s="260">
        <f>CULTURE!B29</f>
        <v>0</v>
      </c>
      <c r="I29" s="260">
        <f>REST!B29</f>
        <v>13</v>
      </c>
      <c r="J29" s="260">
        <f>CLAE!B29</f>
        <v>38</v>
      </c>
      <c r="K29" s="260">
        <f t="shared" si="0"/>
        <v>3276.3500000000004</v>
      </c>
      <c r="L29" s="58">
        <f>AR!C29</f>
        <v>0</v>
      </c>
      <c r="M29" s="58">
        <f>SEAF!C29</f>
        <v>0</v>
      </c>
      <c r="N29" s="58">
        <f>SEGE!N29</f>
        <v>5168.6499999999996</v>
      </c>
      <c r="O29" s="58">
        <f>MANIF!L29</f>
        <v>100</v>
      </c>
      <c r="P29" s="58">
        <f>AFJ!P29</f>
        <v>258</v>
      </c>
      <c r="Q29" s="58">
        <f>SMOB!C29</f>
        <v>2349.87</v>
      </c>
      <c r="R29" s="58">
        <f>CULTURE!F29</f>
        <v>0</v>
      </c>
      <c r="S29" s="58">
        <f>REST!H29</f>
        <v>8025.2164000000002</v>
      </c>
      <c r="T29" s="58">
        <f>CLAE!G29</f>
        <v>0</v>
      </c>
      <c r="U29" s="58">
        <f t="shared" si="1"/>
        <v>15901.7364</v>
      </c>
      <c r="V29" s="49">
        <f>+AR!D29</f>
        <v>0</v>
      </c>
      <c r="W29" s="49">
        <f>+SEAF!D29</f>
        <v>0</v>
      </c>
      <c r="X29" s="49">
        <f>+SEGE!Y29</f>
        <v>4944.5600000000004</v>
      </c>
      <c r="Y29" s="49">
        <f>+MANIF!U29</f>
        <v>0</v>
      </c>
      <c r="Z29" s="49">
        <f>+AFJ!AD29</f>
        <v>348.13</v>
      </c>
      <c r="AA29" s="49">
        <f>+SMOB!D29</f>
        <v>2261.2800000000002</v>
      </c>
      <c r="AB29" s="49">
        <f>+CULTURE!J29</f>
        <v>0</v>
      </c>
      <c r="AC29" s="49">
        <f>+REST!N29</f>
        <v>3794.82</v>
      </c>
      <c r="AD29" s="49">
        <f>+CLAE!M29</f>
        <v>0</v>
      </c>
      <c r="AE29" s="49">
        <f t="shared" si="2"/>
        <v>11348.79</v>
      </c>
    </row>
    <row r="30" spans="1:31" x14ac:dyDescent="0.25">
      <c r="A30" s="4" t="s">
        <v>39</v>
      </c>
      <c r="B30" s="260">
        <f>AR!B30</f>
        <v>0</v>
      </c>
      <c r="C30" s="260">
        <f>SEAF!B30</f>
        <v>0</v>
      </c>
      <c r="D30" s="260">
        <f>SEGE!B30</f>
        <v>219.11400000000003</v>
      </c>
      <c r="E30" s="260">
        <f>MANIF!B30</f>
        <v>0</v>
      </c>
      <c r="F30" s="260">
        <f>AFJ!B30</f>
        <v>0</v>
      </c>
      <c r="G30" s="260">
        <f>SMOB!B30</f>
        <v>0</v>
      </c>
      <c r="H30" s="260">
        <f>CULTURE!B30</f>
        <v>0</v>
      </c>
      <c r="I30" s="260">
        <f>REST!B30</f>
        <v>0</v>
      </c>
      <c r="J30" s="260">
        <f>CLAE!B30</f>
        <v>0</v>
      </c>
      <c r="K30" s="260">
        <f t="shared" si="0"/>
        <v>219.11400000000003</v>
      </c>
      <c r="L30" s="58">
        <f>AR!C30</f>
        <v>0</v>
      </c>
      <c r="M30" s="58">
        <f>SEAF!C30</f>
        <v>0</v>
      </c>
      <c r="N30" s="58">
        <f>SEGE!N30</f>
        <v>238.68</v>
      </c>
      <c r="O30" s="58">
        <f>MANIF!L30</f>
        <v>0</v>
      </c>
      <c r="P30" s="58">
        <f>AFJ!P30</f>
        <v>0</v>
      </c>
      <c r="Q30" s="58">
        <f>SMOB!C30</f>
        <v>0</v>
      </c>
      <c r="R30" s="58">
        <f>CULTURE!F30</f>
        <v>0</v>
      </c>
      <c r="S30" s="58">
        <f>REST!H30</f>
        <v>0</v>
      </c>
      <c r="T30" s="58">
        <f>CLAE!G30</f>
        <v>0</v>
      </c>
      <c r="U30" s="58">
        <f t="shared" si="1"/>
        <v>238.68</v>
      </c>
      <c r="V30" s="49">
        <f>+AR!D30</f>
        <v>0</v>
      </c>
      <c r="W30" s="49">
        <f>+SEAF!D30</f>
        <v>0</v>
      </c>
      <c r="X30" s="49">
        <f>+SEGE!Y30</f>
        <v>110.68</v>
      </c>
      <c r="Y30" s="49">
        <f>+MANIF!U30</f>
        <v>0</v>
      </c>
      <c r="Z30" s="49">
        <f>+AFJ!AD30</f>
        <v>0</v>
      </c>
      <c r="AA30" s="49">
        <f>+SMOB!D30</f>
        <v>0</v>
      </c>
      <c r="AB30" s="49">
        <f>+CULTURE!J30</f>
        <v>0</v>
      </c>
      <c r="AC30" s="49">
        <f>+REST!N30</f>
        <v>0</v>
      </c>
      <c r="AD30" s="49">
        <f>+CLAE!M30</f>
        <v>0</v>
      </c>
      <c r="AE30" s="49">
        <f t="shared" si="2"/>
        <v>110.68</v>
      </c>
    </row>
    <row r="31" spans="1:31" x14ac:dyDescent="0.25">
      <c r="A31" s="5" t="s">
        <v>98</v>
      </c>
      <c r="B31" s="260">
        <f>AR!B31</f>
        <v>0</v>
      </c>
      <c r="C31" s="260">
        <f>SEAF!B31</f>
        <v>0</v>
      </c>
      <c r="D31" s="260">
        <f>SEGE!B31</f>
        <v>0</v>
      </c>
      <c r="E31" s="260">
        <f>MANIF!B31</f>
        <v>0</v>
      </c>
      <c r="F31" s="260">
        <f>AFJ!B31</f>
        <v>0</v>
      </c>
      <c r="G31" s="260">
        <f>SMOB!B31</f>
        <v>0</v>
      </c>
      <c r="H31" s="260">
        <f>CULTURE!B31</f>
        <v>0</v>
      </c>
      <c r="I31" s="260">
        <f>REST!B31</f>
        <v>0</v>
      </c>
      <c r="J31" s="260">
        <f>CLAE!B31</f>
        <v>0</v>
      </c>
      <c r="K31" s="260">
        <f t="shared" si="0"/>
        <v>0</v>
      </c>
      <c r="L31" s="58">
        <f>AR!C31</f>
        <v>0</v>
      </c>
      <c r="M31" s="58">
        <f>SEAF!C31</f>
        <v>0</v>
      </c>
      <c r="N31" s="58">
        <f>SEGE!N31</f>
        <v>0</v>
      </c>
      <c r="O31" s="58">
        <f>MANIF!L31</f>
        <v>0</v>
      </c>
      <c r="P31" s="58">
        <f>AFJ!P31</f>
        <v>0</v>
      </c>
      <c r="Q31" s="58">
        <f>SMOB!C31</f>
        <v>0</v>
      </c>
      <c r="R31" s="58">
        <f>CULTURE!F31</f>
        <v>1100</v>
      </c>
      <c r="S31" s="58">
        <f>REST!H31</f>
        <v>0</v>
      </c>
      <c r="T31" s="58">
        <f>CLAE!G31</f>
        <v>0</v>
      </c>
      <c r="U31" s="58">
        <f t="shared" si="1"/>
        <v>1100</v>
      </c>
      <c r="V31" s="49">
        <f>+AR!D31</f>
        <v>0</v>
      </c>
      <c r="W31" s="49">
        <f>+SEAF!D31</f>
        <v>0</v>
      </c>
      <c r="X31" s="49">
        <f>+SEGE!Y31</f>
        <v>0</v>
      </c>
      <c r="Y31" s="49">
        <f>+MANIF!U31</f>
        <v>0</v>
      </c>
      <c r="Z31" s="49">
        <f>+AFJ!AD31</f>
        <v>0</v>
      </c>
      <c r="AA31" s="49">
        <f>+SMOB!D31</f>
        <v>0</v>
      </c>
      <c r="AB31" s="49">
        <f>+CULTURE!J31</f>
        <v>965.57</v>
      </c>
      <c r="AC31" s="49">
        <f>+REST!N31</f>
        <v>0</v>
      </c>
      <c r="AD31" s="49">
        <f>+CLAE!M31</f>
        <v>0</v>
      </c>
      <c r="AE31" s="49">
        <f t="shared" si="2"/>
        <v>965.57</v>
      </c>
    </row>
    <row r="32" spans="1:31" x14ac:dyDescent="0.25">
      <c r="A32" s="4" t="s">
        <v>22</v>
      </c>
      <c r="B32" s="260">
        <f>AR!B32</f>
        <v>0</v>
      </c>
      <c r="C32" s="260">
        <f>SEAF!B32</f>
        <v>0</v>
      </c>
      <c r="D32" s="260">
        <f>SEGE!B32</f>
        <v>0</v>
      </c>
      <c r="E32" s="260">
        <f>MANIF!B32</f>
        <v>0</v>
      </c>
      <c r="F32" s="260">
        <f>AFJ!B32</f>
        <v>0</v>
      </c>
      <c r="G32" s="260">
        <f>SMOB!B32</f>
        <v>0</v>
      </c>
      <c r="H32" s="260">
        <f>CULTURE!B32</f>
        <v>0</v>
      </c>
      <c r="I32" s="260">
        <f>REST!B32</f>
        <v>0</v>
      </c>
      <c r="J32" s="260">
        <f>CLAE!B32</f>
        <v>0</v>
      </c>
      <c r="K32" s="260">
        <f t="shared" si="0"/>
        <v>0</v>
      </c>
      <c r="L32" s="58">
        <f>AR!C32</f>
        <v>5066</v>
      </c>
      <c r="M32" s="58">
        <f>SEAF!C32</f>
        <v>0</v>
      </c>
      <c r="N32" s="58">
        <f>SEGE!N32</f>
        <v>0</v>
      </c>
      <c r="O32" s="58">
        <f>MANIF!L32</f>
        <v>0</v>
      </c>
      <c r="P32" s="58">
        <f>AFJ!P32</f>
        <v>110</v>
      </c>
      <c r="Q32" s="58">
        <f>SMOB!C32</f>
        <v>0</v>
      </c>
      <c r="R32" s="58">
        <f>CULTURE!F32</f>
        <v>0</v>
      </c>
      <c r="S32" s="58">
        <f>REST!H32</f>
        <v>3600</v>
      </c>
      <c r="T32" s="58">
        <f>CLAE!G32</f>
        <v>3450</v>
      </c>
      <c r="U32" s="58">
        <f t="shared" si="1"/>
        <v>12226</v>
      </c>
      <c r="V32" s="49">
        <f>+AR!D32</f>
        <v>3923.99</v>
      </c>
      <c r="W32" s="49">
        <f>+SEAF!D32</f>
        <v>0</v>
      </c>
      <c r="X32" s="49">
        <f>+SEGE!Y32</f>
        <v>1371.85</v>
      </c>
      <c r="Y32" s="49">
        <f>+MANIF!U32</f>
        <v>0</v>
      </c>
      <c r="Z32" s="49">
        <f>+AFJ!AD32</f>
        <v>874.5</v>
      </c>
      <c r="AA32" s="49">
        <f>+SMOB!D32</f>
        <v>68</v>
      </c>
      <c r="AB32" s="49">
        <f>+CULTURE!J32</f>
        <v>100</v>
      </c>
      <c r="AC32" s="49">
        <f>+REST!N32</f>
        <v>9468.76</v>
      </c>
      <c r="AD32" s="49">
        <f>+CLAE!M32</f>
        <v>3337.58</v>
      </c>
      <c r="AE32" s="49">
        <f t="shared" si="2"/>
        <v>19144.68</v>
      </c>
    </row>
    <row r="33" spans="1:31" x14ac:dyDescent="0.25">
      <c r="A33" s="4" t="s">
        <v>99</v>
      </c>
      <c r="B33" s="260">
        <f>AR!B33</f>
        <v>0</v>
      </c>
      <c r="C33" s="260">
        <f>SEAF!B33</f>
        <v>0</v>
      </c>
      <c r="D33" s="260">
        <f>SEGE!B33</f>
        <v>0</v>
      </c>
      <c r="E33" s="260">
        <f>MANIF!B33</f>
        <v>0</v>
      </c>
      <c r="F33" s="260">
        <f>AFJ!B33</f>
        <v>0</v>
      </c>
      <c r="G33" s="260">
        <f>SMOB!B33</f>
        <v>0</v>
      </c>
      <c r="H33" s="260">
        <f>CULTURE!B33</f>
        <v>0</v>
      </c>
      <c r="I33" s="260">
        <f>REST!B33</f>
        <v>0</v>
      </c>
      <c r="J33" s="260">
        <f>CLAE!B33</f>
        <v>0</v>
      </c>
      <c r="K33" s="260">
        <f t="shared" si="0"/>
        <v>0</v>
      </c>
      <c r="L33" s="58">
        <f>AR!C33</f>
        <v>0</v>
      </c>
      <c r="M33" s="58">
        <f>SEAF!C33</f>
        <v>0</v>
      </c>
      <c r="N33" s="58">
        <f>SEGE!N33</f>
        <v>0</v>
      </c>
      <c r="O33" s="58">
        <f>MANIF!L33</f>
        <v>0</v>
      </c>
      <c r="P33" s="58">
        <f>AFJ!P33</f>
        <v>0</v>
      </c>
      <c r="Q33" s="58">
        <f>SMOB!C33</f>
        <v>0</v>
      </c>
      <c r="R33" s="58">
        <f>CULTURE!F33</f>
        <v>0</v>
      </c>
      <c r="S33" s="58">
        <f>REST!H33</f>
        <v>8560</v>
      </c>
      <c r="T33" s="58">
        <f>CLAE!G33</f>
        <v>0</v>
      </c>
      <c r="U33" s="58">
        <f t="shared" si="1"/>
        <v>8560</v>
      </c>
      <c r="V33" s="49">
        <f>+AR!D33</f>
        <v>0</v>
      </c>
      <c r="W33" s="49">
        <f>+SEAF!D33</f>
        <v>0</v>
      </c>
      <c r="X33" s="49">
        <f>+SEGE!Y33</f>
        <v>0</v>
      </c>
      <c r="Y33" s="49">
        <f>+MANIF!U33</f>
        <v>0</v>
      </c>
      <c r="Z33" s="49">
        <f>+AFJ!AD33</f>
        <v>0</v>
      </c>
      <c r="AA33" s="49">
        <f>+SMOB!D33</f>
        <v>0</v>
      </c>
      <c r="AB33" s="49">
        <f>+CULTURE!J33</f>
        <v>0</v>
      </c>
      <c r="AC33" s="49">
        <f>+REST!N33</f>
        <v>1400.94</v>
      </c>
      <c r="AD33" s="49">
        <f>+CLAE!M33</f>
        <v>0</v>
      </c>
      <c r="AE33" s="49">
        <f t="shared" si="2"/>
        <v>1400.94</v>
      </c>
    </row>
    <row r="34" spans="1:31" x14ac:dyDescent="0.25">
      <c r="A34" s="4" t="s">
        <v>3</v>
      </c>
      <c r="B34" s="260">
        <f>AR!B34</f>
        <v>0</v>
      </c>
      <c r="C34" s="260">
        <f>SEAF!B34</f>
        <v>0</v>
      </c>
      <c r="D34" s="260">
        <f>SEGE!B34</f>
        <v>37914</v>
      </c>
      <c r="E34" s="260">
        <f>MANIF!B34</f>
        <v>0</v>
      </c>
      <c r="F34" s="260">
        <f>AFJ!B34</f>
        <v>819</v>
      </c>
      <c r="G34" s="260">
        <f>SMOB!B34</f>
        <v>0</v>
      </c>
      <c r="H34" s="260">
        <f>CULTURE!B34</f>
        <v>0</v>
      </c>
      <c r="I34" s="260">
        <f>REST!B34</f>
        <v>12979</v>
      </c>
      <c r="J34" s="260">
        <f>CLAE!B34</f>
        <v>26476</v>
      </c>
      <c r="K34" s="260">
        <f t="shared" si="0"/>
        <v>78188</v>
      </c>
      <c r="L34" s="58">
        <f>AR!C34</f>
        <v>0</v>
      </c>
      <c r="M34" s="58">
        <f>SEAF!C34</f>
        <v>0</v>
      </c>
      <c r="N34" s="58">
        <f>SEGE!N34</f>
        <v>69567.5</v>
      </c>
      <c r="O34" s="58">
        <f>MANIF!L34</f>
        <v>550</v>
      </c>
      <c r="P34" s="58">
        <f>AFJ!P34</f>
        <v>25791.5</v>
      </c>
      <c r="Q34" s="58">
        <f>SMOB!C34</f>
        <v>1680</v>
      </c>
      <c r="R34" s="58">
        <f>CULTURE!F34</f>
        <v>0</v>
      </c>
      <c r="S34" s="58">
        <f>REST!H34</f>
        <v>12264</v>
      </c>
      <c r="T34" s="58">
        <f>CLAE!G34</f>
        <v>33482</v>
      </c>
      <c r="U34" s="58">
        <f t="shared" si="1"/>
        <v>143335</v>
      </c>
      <c r="V34" s="49">
        <f>+AR!D34</f>
        <v>0</v>
      </c>
      <c r="W34" s="49">
        <f>+SEAF!D34</f>
        <v>0</v>
      </c>
      <c r="X34" s="49">
        <f>+SEGE!Y34</f>
        <v>25364.54</v>
      </c>
      <c r="Y34" s="49">
        <f>+MANIF!U34</f>
        <v>0</v>
      </c>
      <c r="Z34" s="49">
        <f>+AFJ!AD34</f>
        <v>25519.88</v>
      </c>
      <c r="AA34" s="49">
        <f>+SMOB!D34</f>
        <v>1553.44</v>
      </c>
      <c r="AB34" s="49">
        <f>+CULTURE!J34</f>
        <v>0</v>
      </c>
      <c r="AC34" s="49">
        <f>+REST!N34</f>
        <v>16563.66</v>
      </c>
      <c r="AD34" s="49">
        <f>+CLAE!M34</f>
        <v>11076.130000000001</v>
      </c>
      <c r="AE34" s="49">
        <f t="shared" si="2"/>
        <v>80077.650000000009</v>
      </c>
    </row>
    <row r="35" spans="1:31" x14ac:dyDescent="0.25">
      <c r="A35" s="4" t="s">
        <v>40</v>
      </c>
      <c r="B35" s="260">
        <f>AR!B35</f>
        <v>0</v>
      </c>
      <c r="C35" s="260">
        <f>SEAF!B35</f>
        <v>0</v>
      </c>
      <c r="D35" s="260">
        <f>SEGE!B35</f>
        <v>3111</v>
      </c>
      <c r="E35" s="260">
        <f>MANIF!B35</f>
        <v>0</v>
      </c>
      <c r="F35" s="260">
        <f>AFJ!B35</f>
        <v>0</v>
      </c>
      <c r="G35" s="260">
        <f>SMOB!B35</f>
        <v>0</v>
      </c>
      <c r="H35" s="260">
        <f>CULTURE!B35</f>
        <v>0</v>
      </c>
      <c r="I35" s="260">
        <f>REST!B35</f>
        <v>0</v>
      </c>
      <c r="J35" s="260">
        <f>CLAE!B35</f>
        <v>0</v>
      </c>
      <c r="K35" s="260">
        <f t="shared" si="0"/>
        <v>3111</v>
      </c>
      <c r="L35" s="58">
        <f>AR!C35</f>
        <v>0</v>
      </c>
      <c r="M35" s="58">
        <f>SEAF!C35</f>
        <v>0</v>
      </c>
      <c r="N35" s="58">
        <f>SEGE!N35</f>
        <v>2963</v>
      </c>
      <c r="O35" s="58">
        <f>MANIF!L35</f>
        <v>0</v>
      </c>
      <c r="P35" s="58">
        <f>AFJ!P35</f>
        <v>0</v>
      </c>
      <c r="Q35" s="58">
        <f>SMOB!C35</f>
        <v>0</v>
      </c>
      <c r="R35" s="58">
        <f>CULTURE!F35</f>
        <v>0</v>
      </c>
      <c r="S35" s="58">
        <f>REST!H35</f>
        <v>2805.2237439999999</v>
      </c>
      <c r="T35" s="58">
        <f>CLAE!G35</f>
        <v>0</v>
      </c>
      <c r="U35" s="58">
        <f t="shared" si="1"/>
        <v>5768.2237439999999</v>
      </c>
      <c r="V35" s="49">
        <f>+AR!D35</f>
        <v>0</v>
      </c>
      <c r="W35" s="49">
        <f>+SEAF!D35</f>
        <v>0</v>
      </c>
      <c r="X35" s="49">
        <f>+SEGE!Y35</f>
        <v>8439.6</v>
      </c>
      <c r="Y35" s="49">
        <f>+MANIF!U35</f>
        <v>0</v>
      </c>
      <c r="Z35" s="49">
        <f>+AFJ!AD35</f>
        <v>0</v>
      </c>
      <c r="AA35" s="49">
        <f>+SMOB!D35</f>
        <v>0</v>
      </c>
      <c r="AB35" s="49">
        <f>+CULTURE!J35</f>
        <v>0</v>
      </c>
      <c r="AC35" s="49">
        <f>+REST!N35</f>
        <v>0</v>
      </c>
      <c r="AD35" s="49">
        <f>+CLAE!M35</f>
        <v>0</v>
      </c>
      <c r="AE35" s="49">
        <f t="shared" si="2"/>
        <v>8439.6</v>
      </c>
    </row>
    <row r="36" spans="1:31" x14ac:dyDescent="0.25">
      <c r="A36" s="4" t="s">
        <v>41</v>
      </c>
      <c r="B36" s="260">
        <f>AR!B36</f>
        <v>0</v>
      </c>
      <c r="C36" s="260">
        <f>SEAF!B36</f>
        <v>0</v>
      </c>
      <c r="D36" s="260">
        <f>SEGE!B36</f>
        <v>4673</v>
      </c>
      <c r="E36" s="260">
        <f>MANIF!B36</f>
        <v>0</v>
      </c>
      <c r="F36" s="260">
        <f>AFJ!B36</f>
        <v>0</v>
      </c>
      <c r="G36" s="260">
        <f>SMOB!B36</f>
        <v>0</v>
      </c>
      <c r="H36" s="260">
        <f>CULTURE!B36</f>
        <v>0</v>
      </c>
      <c r="I36" s="260">
        <f>REST!B36</f>
        <v>0</v>
      </c>
      <c r="J36" s="260">
        <f>CLAE!B36</f>
        <v>0</v>
      </c>
      <c r="K36" s="260">
        <f t="shared" si="0"/>
        <v>4673</v>
      </c>
      <c r="L36" s="58">
        <f>AR!C36</f>
        <v>0</v>
      </c>
      <c r="M36" s="58">
        <f>SEAF!C36</f>
        <v>0</v>
      </c>
      <c r="N36" s="58">
        <f>SEGE!N36</f>
        <v>3498</v>
      </c>
      <c r="O36" s="58">
        <f>MANIF!L36</f>
        <v>0</v>
      </c>
      <c r="P36" s="58">
        <f>AFJ!P36</f>
        <v>0</v>
      </c>
      <c r="Q36" s="58">
        <f>SMOB!C36</f>
        <v>0</v>
      </c>
      <c r="R36" s="58">
        <f>CULTURE!F36</f>
        <v>0</v>
      </c>
      <c r="S36" s="58">
        <f>REST!H36</f>
        <v>3331.14336</v>
      </c>
      <c r="T36" s="58">
        <f>CLAE!G36</f>
        <v>0</v>
      </c>
      <c r="U36" s="58">
        <f t="shared" si="1"/>
        <v>6829.14336</v>
      </c>
      <c r="V36" s="49">
        <f>+AR!D36</f>
        <v>0</v>
      </c>
      <c r="W36" s="49">
        <f>+SEAF!D36</f>
        <v>0</v>
      </c>
      <c r="X36" s="49">
        <f>+SEGE!Y36</f>
        <v>4932</v>
      </c>
      <c r="Y36" s="49">
        <f>+MANIF!U36</f>
        <v>0</v>
      </c>
      <c r="Z36" s="49">
        <f>+AFJ!AD36</f>
        <v>0</v>
      </c>
      <c r="AA36" s="49">
        <f>+SMOB!D36</f>
        <v>0</v>
      </c>
      <c r="AB36" s="49">
        <f>+CULTURE!J36</f>
        <v>0</v>
      </c>
      <c r="AC36" s="49">
        <f>+REST!N36</f>
        <v>0</v>
      </c>
      <c r="AD36" s="49">
        <f>+CLAE!M36</f>
        <v>0</v>
      </c>
      <c r="AE36" s="49">
        <f t="shared" si="2"/>
        <v>4932</v>
      </c>
    </row>
    <row r="37" spans="1:31" x14ac:dyDescent="0.25">
      <c r="A37" s="4" t="s">
        <v>42</v>
      </c>
      <c r="B37" s="260">
        <f>AR!B37</f>
        <v>0</v>
      </c>
      <c r="C37" s="260">
        <f>SEAF!B37</f>
        <v>0</v>
      </c>
      <c r="D37" s="260">
        <f>SEGE!B37</f>
        <v>192.92700000000002</v>
      </c>
      <c r="E37" s="260">
        <f>MANIF!B37</f>
        <v>0</v>
      </c>
      <c r="F37" s="260">
        <f>AFJ!B37</f>
        <v>0</v>
      </c>
      <c r="G37" s="260">
        <f>SMOB!B37</f>
        <v>0</v>
      </c>
      <c r="H37" s="260">
        <f>CULTURE!B37</f>
        <v>0</v>
      </c>
      <c r="I37" s="260">
        <f>REST!B37</f>
        <v>116.42400000000001</v>
      </c>
      <c r="J37" s="260">
        <f>CLAE!B37</f>
        <v>0</v>
      </c>
      <c r="K37" s="260">
        <f t="shared" si="0"/>
        <v>309.351</v>
      </c>
      <c r="L37" s="58">
        <f>AR!C37</f>
        <v>40</v>
      </c>
      <c r="M37" s="58">
        <f>SEAF!C37</f>
        <v>3145.8</v>
      </c>
      <c r="N37" s="58">
        <f>SEGE!N37</f>
        <v>250</v>
      </c>
      <c r="O37" s="58">
        <f>MANIF!L37</f>
        <v>100</v>
      </c>
      <c r="P37" s="58">
        <f>AFJ!P37</f>
        <v>100</v>
      </c>
      <c r="Q37" s="58">
        <f>SMOB!C37</f>
        <v>0</v>
      </c>
      <c r="R37" s="58">
        <f>CULTURE!F37</f>
        <v>0</v>
      </c>
      <c r="S37" s="58">
        <f>REST!H37</f>
        <v>0</v>
      </c>
      <c r="T37" s="58">
        <f>CLAE!G37</f>
        <v>0</v>
      </c>
      <c r="U37" s="58">
        <f t="shared" si="1"/>
        <v>3635.8</v>
      </c>
      <c r="V37" s="49">
        <f>+AR!D37</f>
        <v>36</v>
      </c>
      <c r="W37" s="49">
        <f>+SEAF!D37</f>
        <v>2996</v>
      </c>
      <c r="X37" s="49">
        <f>+SEGE!Y37</f>
        <v>249.27</v>
      </c>
      <c r="Y37" s="49">
        <f>+MANIF!U37</f>
        <v>234</v>
      </c>
      <c r="Z37" s="49">
        <f>+AFJ!AD37</f>
        <v>0</v>
      </c>
      <c r="AA37" s="49">
        <f>+SMOB!D37</f>
        <v>0</v>
      </c>
      <c r="AB37" s="49">
        <f>+CULTURE!J37</f>
        <v>0</v>
      </c>
      <c r="AC37" s="49">
        <f>+REST!N37</f>
        <v>0</v>
      </c>
      <c r="AD37" s="49">
        <f>+CLAE!M37</f>
        <v>0</v>
      </c>
      <c r="AE37" s="49">
        <f t="shared" si="2"/>
        <v>3515.27</v>
      </c>
    </row>
    <row r="38" spans="1:31" x14ac:dyDescent="0.25">
      <c r="A38" s="4" t="s">
        <v>28</v>
      </c>
      <c r="B38" s="260">
        <f>AR!B38</f>
        <v>0</v>
      </c>
      <c r="C38" s="260">
        <f>SEAF!B38</f>
        <v>0</v>
      </c>
      <c r="D38" s="260">
        <f>SEGE!B38</f>
        <v>0</v>
      </c>
      <c r="E38" s="260">
        <f>MANIF!B38</f>
        <v>0</v>
      </c>
      <c r="F38" s="260">
        <f>AFJ!B38</f>
        <v>0</v>
      </c>
      <c r="G38" s="260">
        <f>SMOB!B38</f>
        <v>0</v>
      </c>
      <c r="H38" s="260">
        <f>CULTURE!B38</f>
        <v>0</v>
      </c>
      <c r="I38" s="260">
        <f>REST!B38</f>
        <v>0</v>
      </c>
      <c r="J38" s="260">
        <f>CLAE!B38</f>
        <v>0</v>
      </c>
      <c r="K38" s="260">
        <f t="shared" si="0"/>
        <v>0</v>
      </c>
      <c r="L38" s="58">
        <f>AR!C38</f>
        <v>0</v>
      </c>
      <c r="M38" s="58">
        <f>SEAF!C38</f>
        <v>0</v>
      </c>
      <c r="N38" s="58">
        <f>SEGE!N38</f>
        <v>4290</v>
      </c>
      <c r="O38" s="58">
        <f>MANIF!L38</f>
        <v>0</v>
      </c>
      <c r="P38" s="58">
        <f>AFJ!P38</f>
        <v>0</v>
      </c>
      <c r="Q38" s="58">
        <f>SMOB!C38</f>
        <v>0</v>
      </c>
      <c r="R38" s="58">
        <f>CULTURE!F38</f>
        <v>0</v>
      </c>
      <c r="S38" s="58">
        <f>REST!H38</f>
        <v>0</v>
      </c>
      <c r="T38" s="58">
        <f>CLAE!G38</f>
        <v>0</v>
      </c>
      <c r="U38" s="58">
        <f t="shared" si="1"/>
        <v>4290</v>
      </c>
      <c r="V38" s="49">
        <f>+AR!D38</f>
        <v>0</v>
      </c>
      <c r="W38" s="49">
        <f>+SEAF!D38</f>
        <v>0</v>
      </c>
      <c r="X38" s="49">
        <f>+SEGE!Y38</f>
        <v>5165.49</v>
      </c>
      <c r="Y38" s="49">
        <f>+MANIF!U38</f>
        <v>0</v>
      </c>
      <c r="Z38" s="49">
        <f>+AFJ!AD38</f>
        <v>0</v>
      </c>
      <c r="AA38" s="49">
        <f>+SMOB!D38</f>
        <v>0</v>
      </c>
      <c r="AB38" s="49">
        <f>+CULTURE!J38</f>
        <v>0</v>
      </c>
      <c r="AC38" s="49">
        <f>+REST!N38</f>
        <v>0</v>
      </c>
      <c r="AD38" s="49">
        <f>+CLAE!M38</f>
        <v>0</v>
      </c>
      <c r="AE38" s="49">
        <f t="shared" si="2"/>
        <v>5165.49</v>
      </c>
    </row>
    <row r="39" spans="1:31" x14ac:dyDescent="0.25">
      <c r="A39" s="4" t="s">
        <v>43</v>
      </c>
      <c r="B39" s="260">
        <f>AR!B39</f>
        <v>0</v>
      </c>
      <c r="C39" s="260">
        <f>SEAF!B39</f>
        <v>0</v>
      </c>
      <c r="D39" s="260">
        <f>SEGE!B39</f>
        <v>1000</v>
      </c>
      <c r="E39" s="260">
        <f>MANIF!B39</f>
        <v>0</v>
      </c>
      <c r="F39" s="260">
        <f>AFJ!B39</f>
        <v>0</v>
      </c>
      <c r="G39" s="260">
        <f>SMOB!B39</f>
        <v>0</v>
      </c>
      <c r="H39" s="260">
        <f>CULTURE!B39</f>
        <v>0</v>
      </c>
      <c r="I39" s="260">
        <f>REST!B39</f>
        <v>0</v>
      </c>
      <c r="J39" s="260">
        <f>CLAE!B39</f>
        <v>0</v>
      </c>
      <c r="K39" s="260">
        <f t="shared" si="0"/>
        <v>1000</v>
      </c>
      <c r="L39" s="58">
        <f>AR!C39</f>
        <v>313</v>
      </c>
      <c r="M39" s="58">
        <f>SEAF!C39</f>
        <v>0</v>
      </c>
      <c r="N39" s="58">
        <f>SEGE!N39</f>
        <v>780</v>
      </c>
      <c r="O39" s="58">
        <f>MANIF!L39</f>
        <v>0</v>
      </c>
      <c r="P39" s="58">
        <f>AFJ!P39</f>
        <v>0</v>
      </c>
      <c r="Q39" s="58">
        <f>SMOB!C39</f>
        <v>0</v>
      </c>
      <c r="R39" s="58">
        <f>CULTURE!F39</f>
        <v>0</v>
      </c>
      <c r="S39" s="58">
        <f>REST!H39</f>
        <v>0</v>
      </c>
      <c r="T39" s="58">
        <f>CLAE!G39</f>
        <v>0</v>
      </c>
      <c r="U39" s="58">
        <f t="shared" si="1"/>
        <v>1093</v>
      </c>
      <c r="V39" s="49">
        <f>+AR!D39</f>
        <v>869.2</v>
      </c>
      <c r="W39" s="49">
        <f>+SEAF!D39</f>
        <v>0</v>
      </c>
      <c r="X39" s="49">
        <f>+SEGE!Y39</f>
        <v>826.6</v>
      </c>
      <c r="Y39" s="49">
        <f>+MANIF!U39</f>
        <v>0</v>
      </c>
      <c r="Z39" s="49">
        <f>+AFJ!AD39</f>
        <v>0</v>
      </c>
      <c r="AA39" s="49">
        <f>+SMOB!D39</f>
        <v>0</v>
      </c>
      <c r="AB39" s="49">
        <f>+CULTURE!J39</f>
        <v>0</v>
      </c>
      <c r="AC39" s="49">
        <f>+REST!N39</f>
        <v>0</v>
      </c>
      <c r="AD39" s="49">
        <f>+CLAE!M39</f>
        <v>9.9</v>
      </c>
      <c r="AE39" s="49">
        <f t="shared" si="2"/>
        <v>1705.7000000000003</v>
      </c>
    </row>
    <row r="40" spans="1:31" x14ac:dyDescent="0.25">
      <c r="A40" s="4" t="s">
        <v>100</v>
      </c>
      <c r="B40" s="260">
        <f>AR!B40</f>
        <v>0</v>
      </c>
      <c r="C40" s="260">
        <f>SEAF!B40</f>
        <v>0</v>
      </c>
      <c r="D40" s="260">
        <f>SEGE!B40</f>
        <v>0</v>
      </c>
      <c r="E40" s="260">
        <f>MANIF!B40</f>
        <v>0</v>
      </c>
      <c r="F40" s="260">
        <f>AFJ!B40</f>
        <v>0</v>
      </c>
      <c r="G40" s="260">
        <f>SMOB!B40</f>
        <v>0</v>
      </c>
      <c r="H40" s="260">
        <f>CULTURE!B40</f>
        <v>0</v>
      </c>
      <c r="I40" s="260">
        <f>REST!B40</f>
        <v>0</v>
      </c>
      <c r="J40" s="260">
        <f>CLAE!B40</f>
        <v>0</v>
      </c>
      <c r="K40" s="260">
        <f t="shared" si="0"/>
        <v>0</v>
      </c>
      <c r="L40" s="58">
        <f>AR!C40</f>
        <v>0</v>
      </c>
      <c r="M40" s="58">
        <f>SEAF!C40</f>
        <v>0</v>
      </c>
      <c r="N40" s="58">
        <f>SEGE!N40</f>
        <v>0</v>
      </c>
      <c r="O40" s="58">
        <f>MANIF!L40</f>
        <v>0</v>
      </c>
      <c r="P40" s="58">
        <f>AFJ!P40</f>
        <v>1200</v>
      </c>
      <c r="Q40" s="58">
        <f>SMOB!C40</f>
        <v>0</v>
      </c>
      <c r="R40" s="58">
        <f>CULTURE!F40</f>
        <v>0</v>
      </c>
      <c r="S40" s="58">
        <f>REST!H40</f>
        <v>0</v>
      </c>
      <c r="T40" s="58">
        <f>CLAE!G40</f>
        <v>0</v>
      </c>
      <c r="U40" s="58">
        <f t="shared" si="1"/>
        <v>1200</v>
      </c>
      <c r="V40" s="49">
        <f>+AR!D40</f>
        <v>0</v>
      </c>
      <c r="W40" s="49">
        <f>+SEAF!D40</f>
        <v>0</v>
      </c>
      <c r="X40" s="49">
        <f>+SEGE!Y40</f>
        <v>0</v>
      </c>
      <c r="Y40" s="49">
        <f>+MANIF!U40</f>
        <v>0</v>
      </c>
      <c r="Z40" s="49">
        <f>+AFJ!AD40</f>
        <v>1194.05</v>
      </c>
      <c r="AA40" s="49">
        <f>+SMOB!D40</f>
        <v>0</v>
      </c>
      <c r="AB40" s="49">
        <f>+CULTURE!J40</f>
        <v>0</v>
      </c>
      <c r="AC40" s="49">
        <f>+REST!N40</f>
        <v>104.4</v>
      </c>
      <c r="AD40" s="49">
        <f>+CLAE!M40</f>
        <v>0</v>
      </c>
      <c r="AE40" s="49">
        <f t="shared" si="2"/>
        <v>1298.45</v>
      </c>
    </row>
    <row r="41" spans="1:31" x14ac:dyDescent="0.25">
      <c r="A41" s="4" t="s">
        <v>44</v>
      </c>
      <c r="B41" s="260">
        <f>AR!B41</f>
        <v>0</v>
      </c>
      <c r="C41" s="260">
        <f>SEAF!B41</f>
        <v>0</v>
      </c>
      <c r="D41" s="260">
        <f>SEGE!B41</f>
        <v>650</v>
      </c>
      <c r="E41" s="260">
        <f>MANIF!B41</f>
        <v>0</v>
      </c>
      <c r="F41" s="260">
        <f>AFJ!B41</f>
        <v>0</v>
      </c>
      <c r="G41" s="260">
        <f>SMOB!B41</f>
        <v>0</v>
      </c>
      <c r="H41" s="260">
        <f>CULTURE!B41</f>
        <v>0</v>
      </c>
      <c r="I41" s="260">
        <f>REST!B41</f>
        <v>0</v>
      </c>
      <c r="J41" s="260">
        <f>CLAE!B41</f>
        <v>0</v>
      </c>
      <c r="K41" s="260">
        <f t="shared" si="0"/>
        <v>650</v>
      </c>
      <c r="L41" s="58">
        <f>AR!C41</f>
        <v>150</v>
      </c>
      <c r="M41" s="58">
        <f>SEAF!C41</f>
        <v>0</v>
      </c>
      <c r="N41" s="58">
        <f>SEGE!N41</f>
        <v>650</v>
      </c>
      <c r="O41" s="58">
        <f>MANIF!L41</f>
        <v>300</v>
      </c>
      <c r="P41" s="58">
        <f>AFJ!P41</f>
        <v>980</v>
      </c>
      <c r="Q41" s="58">
        <f>SMOB!C41</f>
        <v>0</v>
      </c>
      <c r="R41" s="58">
        <f>CULTURE!F41</f>
        <v>350</v>
      </c>
      <c r="S41" s="58">
        <f>REST!H41</f>
        <v>0</v>
      </c>
      <c r="T41" s="58">
        <f>CLAE!G41</f>
        <v>750</v>
      </c>
      <c r="U41" s="58">
        <f t="shared" si="1"/>
        <v>3180</v>
      </c>
      <c r="V41" s="49">
        <f>+AR!D41</f>
        <v>502.94</v>
      </c>
      <c r="W41" s="49">
        <f>+SEAF!D41</f>
        <v>0</v>
      </c>
      <c r="X41" s="49">
        <f>+SEGE!Y41</f>
        <v>616.51</v>
      </c>
      <c r="Y41" s="49">
        <f>+MANIF!U41</f>
        <v>172.87</v>
      </c>
      <c r="Z41" s="49">
        <f>+AFJ!AD41</f>
        <v>2028.1799999999998</v>
      </c>
      <c r="AA41" s="49">
        <f>+SMOB!D41</f>
        <v>245.58</v>
      </c>
      <c r="AB41" s="49">
        <f>+CULTURE!J41</f>
        <v>187.48000000000002</v>
      </c>
      <c r="AC41" s="49">
        <f>+REST!N41</f>
        <v>253.25</v>
      </c>
      <c r="AD41" s="49">
        <f>+CLAE!M41</f>
        <v>738.76</v>
      </c>
      <c r="AE41" s="49">
        <f t="shared" si="2"/>
        <v>4745.57</v>
      </c>
    </row>
    <row r="42" spans="1:31" x14ac:dyDescent="0.25">
      <c r="A42" s="4" t="s">
        <v>4</v>
      </c>
      <c r="B42" s="260">
        <f>AR!B42</f>
        <v>0</v>
      </c>
      <c r="C42" s="260">
        <f>SEAF!B42</f>
        <v>0</v>
      </c>
      <c r="D42" s="260">
        <f>SEGE!B42</f>
        <v>1100</v>
      </c>
      <c r="E42" s="260">
        <f>MANIF!B42</f>
        <v>0</v>
      </c>
      <c r="F42" s="260">
        <f>AFJ!B42</f>
        <v>0</v>
      </c>
      <c r="G42" s="260">
        <f>SMOB!B42</f>
        <v>0</v>
      </c>
      <c r="H42" s="260">
        <f>CULTURE!B42</f>
        <v>0</v>
      </c>
      <c r="I42" s="260">
        <f>REST!B42</f>
        <v>0</v>
      </c>
      <c r="J42" s="260">
        <f>CLAE!B42</f>
        <v>0</v>
      </c>
      <c r="K42" s="260">
        <f t="shared" si="0"/>
        <v>1100</v>
      </c>
      <c r="L42" s="58">
        <f>AR!C42</f>
        <v>600</v>
      </c>
      <c r="M42" s="58">
        <f>SEAF!C42</f>
        <v>0</v>
      </c>
      <c r="N42" s="58">
        <f>SEGE!N42</f>
        <v>1100</v>
      </c>
      <c r="O42" s="58">
        <f>MANIF!L42</f>
        <v>1850</v>
      </c>
      <c r="P42" s="58">
        <f>AFJ!P42</f>
        <v>225</v>
      </c>
      <c r="Q42" s="58">
        <f>SMOB!C42</f>
        <v>0</v>
      </c>
      <c r="R42" s="58">
        <f>CULTURE!F42</f>
        <v>180</v>
      </c>
      <c r="S42" s="58">
        <f>REST!H42</f>
        <v>0</v>
      </c>
      <c r="T42" s="58">
        <f>CLAE!G42</f>
        <v>80</v>
      </c>
      <c r="U42" s="58">
        <f t="shared" si="1"/>
        <v>4035</v>
      </c>
      <c r="V42" s="49">
        <f>+AR!D42</f>
        <v>2561.73</v>
      </c>
      <c r="W42" s="49">
        <f>+SEAF!D42</f>
        <v>0</v>
      </c>
      <c r="X42" s="49">
        <f>+SEGE!Y42</f>
        <v>1132.55</v>
      </c>
      <c r="Y42" s="49">
        <f>+MANIF!U42</f>
        <v>1031.0700000000002</v>
      </c>
      <c r="Z42" s="49">
        <f>+AFJ!AD42</f>
        <v>440.08000000000004</v>
      </c>
      <c r="AA42" s="49">
        <f>+SMOB!D42</f>
        <v>0</v>
      </c>
      <c r="AB42" s="49">
        <f>+CULTURE!J42</f>
        <v>92.86</v>
      </c>
      <c r="AC42" s="49">
        <f>+REST!N42</f>
        <v>96.5</v>
      </c>
      <c r="AD42" s="49">
        <f>+CLAE!M42</f>
        <v>76.17</v>
      </c>
      <c r="AE42" s="49">
        <f t="shared" si="2"/>
        <v>5430.96</v>
      </c>
    </row>
    <row r="43" spans="1:31" x14ac:dyDescent="0.25">
      <c r="A43" s="4" t="s">
        <v>45</v>
      </c>
      <c r="B43" s="260">
        <f>AR!B43</f>
        <v>0</v>
      </c>
      <c r="C43" s="260">
        <f>SEAF!B43</f>
        <v>0</v>
      </c>
      <c r="D43" s="260">
        <f>SEGE!B43</f>
        <v>2268.5</v>
      </c>
      <c r="E43" s="260">
        <f>MANIF!B43</f>
        <v>0</v>
      </c>
      <c r="F43" s="260">
        <f>AFJ!B43</f>
        <v>0</v>
      </c>
      <c r="G43" s="260">
        <f>SMOB!B43</f>
        <v>0</v>
      </c>
      <c r="H43" s="260">
        <f>CULTURE!B43</f>
        <v>0</v>
      </c>
      <c r="I43" s="260">
        <f>REST!B43</f>
        <v>1528</v>
      </c>
      <c r="J43" s="260">
        <f>CLAE!B43</f>
        <v>0</v>
      </c>
      <c r="K43" s="260">
        <f t="shared" si="0"/>
        <v>3796.5</v>
      </c>
      <c r="L43" s="58">
        <f>AR!C43</f>
        <v>0</v>
      </c>
      <c r="M43" s="58">
        <f>SEAF!C43</f>
        <v>0</v>
      </c>
      <c r="N43" s="58">
        <f>SEGE!N43</f>
        <v>2104</v>
      </c>
      <c r="O43" s="58">
        <f>MANIF!L43</f>
        <v>0</v>
      </c>
      <c r="P43" s="58">
        <f>AFJ!P43</f>
        <v>409.88</v>
      </c>
      <c r="Q43" s="58">
        <f>SMOB!C43</f>
        <v>24</v>
      </c>
      <c r="R43" s="58">
        <f>CULTURE!F43</f>
        <v>181.44000000000003</v>
      </c>
      <c r="S43" s="58">
        <f>REST!H43</f>
        <v>1401.749994</v>
      </c>
      <c r="T43" s="58">
        <f>CLAE!G43</f>
        <v>740</v>
      </c>
      <c r="U43" s="58">
        <f t="shared" si="1"/>
        <v>4861.0699940000004</v>
      </c>
      <c r="V43" s="49">
        <f>+AR!D43</f>
        <v>0</v>
      </c>
      <c r="W43" s="49">
        <f>+SEAF!D43</f>
        <v>0</v>
      </c>
      <c r="X43" s="49">
        <f>+SEGE!Y43</f>
        <v>4369.58</v>
      </c>
      <c r="Y43" s="49">
        <f>+MANIF!U43</f>
        <v>0</v>
      </c>
      <c r="Z43" s="49">
        <f>+AFJ!AD43</f>
        <v>527.81999999999994</v>
      </c>
      <c r="AA43" s="49">
        <f>+SMOB!D43</f>
        <v>32</v>
      </c>
      <c r="AB43" s="49">
        <f>+CULTURE!J43</f>
        <v>28.8</v>
      </c>
      <c r="AC43" s="49">
        <f>+REST!N43</f>
        <v>130</v>
      </c>
      <c r="AD43" s="49">
        <f>+CLAE!M43</f>
        <v>720.97</v>
      </c>
      <c r="AE43" s="49">
        <f t="shared" si="2"/>
        <v>5809.17</v>
      </c>
    </row>
    <row r="44" spans="1:31" x14ac:dyDescent="0.25">
      <c r="A44" s="4" t="s">
        <v>46</v>
      </c>
      <c r="B44" s="260">
        <f>AR!B44</f>
        <v>0</v>
      </c>
      <c r="C44" s="260">
        <f>SEAF!B44</f>
        <v>0</v>
      </c>
      <c r="D44" s="260">
        <f>SEGE!B44</f>
        <v>0</v>
      </c>
      <c r="E44" s="260">
        <f>MANIF!B44</f>
        <v>0</v>
      </c>
      <c r="F44" s="260">
        <f>AFJ!B44</f>
        <v>0</v>
      </c>
      <c r="G44" s="260">
        <f>SMOB!B44</f>
        <v>0</v>
      </c>
      <c r="H44" s="260">
        <f>CULTURE!B44</f>
        <v>0</v>
      </c>
      <c r="I44" s="260">
        <f>REST!B44</f>
        <v>0</v>
      </c>
      <c r="J44" s="260">
        <f>CLAE!B44</f>
        <v>0</v>
      </c>
      <c r="K44" s="260">
        <f t="shared" si="0"/>
        <v>0</v>
      </c>
      <c r="L44" s="58">
        <f>AR!C44</f>
        <v>0</v>
      </c>
      <c r="M44" s="58">
        <f>SEAF!C44</f>
        <v>0</v>
      </c>
      <c r="N44" s="58">
        <f>SEGE!N44</f>
        <v>966</v>
      </c>
      <c r="O44" s="58">
        <f>MANIF!L44</f>
        <v>0</v>
      </c>
      <c r="P44" s="58">
        <f>AFJ!P44</f>
        <v>479.88</v>
      </c>
      <c r="Q44" s="58">
        <f>SMOB!C44</f>
        <v>0</v>
      </c>
      <c r="R44" s="58">
        <f>CULTURE!F44</f>
        <v>0</v>
      </c>
      <c r="S44" s="58">
        <f>REST!H44</f>
        <v>1205.2870162285715</v>
      </c>
      <c r="T44" s="58">
        <f>CLAE!G44</f>
        <v>0</v>
      </c>
      <c r="U44" s="58">
        <f t="shared" si="1"/>
        <v>2651.1670162285718</v>
      </c>
      <c r="V44" s="49">
        <f>+AR!D44</f>
        <v>0</v>
      </c>
      <c r="W44" s="49">
        <f>+SEAF!D44</f>
        <v>0</v>
      </c>
      <c r="X44" s="49">
        <f>+SEGE!Y44</f>
        <v>1937.94</v>
      </c>
      <c r="Y44" s="49">
        <f>+MANIF!U44</f>
        <v>0</v>
      </c>
      <c r="Z44" s="49">
        <f>+AFJ!AD44</f>
        <v>386.25</v>
      </c>
      <c r="AA44" s="49">
        <f>+SMOB!D44</f>
        <v>0</v>
      </c>
      <c r="AB44" s="49">
        <f>+CULTURE!J44</f>
        <v>483.93</v>
      </c>
      <c r="AC44" s="49">
        <f>+REST!N44</f>
        <v>601.20000000000005</v>
      </c>
      <c r="AD44" s="49">
        <f>+CLAE!M44</f>
        <v>0</v>
      </c>
      <c r="AE44" s="49">
        <f t="shared" si="2"/>
        <v>3409.3199999999997</v>
      </c>
    </row>
    <row r="45" spans="1:31" x14ac:dyDescent="0.25">
      <c r="A45" s="4" t="s">
        <v>47</v>
      </c>
      <c r="B45" s="260">
        <f>AR!B45</f>
        <v>0</v>
      </c>
      <c r="C45" s="260">
        <f>SEAF!B45</f>
        <v>0</v>
      </c>
      <c r="D45" s="260">
        <f>SEGE!B45</f>
        <v>0</v>
      </c>
      <c r="E45" s="260">
        <f>MANIF!B45</f>
        <v>0</v>
      </c>
      <c r="F45" s="260">
        <f>AFJ!B45</f>
        <v>0</v>
      </c>
      <c r="G45" s="260">
        <f>SMOB!B45</f>
        <v>0</v>
      </c>
      <c r="H45" s="260">
        <f>CULTURE!B45</f>
        <v>0</v>
      </c>
      <c r="I45" s="260">
        <f>REST!B45</f>
        <v>0</v>
      </c>
      <c r="J45" s="260">
        <f>CLAE!B45</f>
        <v>0</v>
      </c>
      <c r="K45" s="260">
        <f t="shared" si="0"/>
        <v>0</v>
      </c>
      <c r="L45" s="58">
        <f>AR!C45</f>
        <v>0</v>
      </c>
      <c r="M45" s="58">
        <f>SEAF!C45</f>
        <v>100</v>
      </c>
      <c r="N45" s="58">
        <f>SEGE!N45</f>
        <v>174</v>
      </c>
      <c r="O45" s="58">
        <f>MANIF!L45</f>
        <v>0</v>
      </c>
      <c r="P45" s="58">
        <f>AFJ!P45</f>
        <v>0</v>
      </c>
      <c r="Q45" s="58">
        <f>SMOB!C45</f>
        <v>0</v>
      </c>
      <c r="R45" s="58">
        <f>CULTURE!F45</f>
        <v>0</v>
      </c>
      <c r="S45" s="58">
        <f>REST!H45</f>
        <v>126</v>
      </c>
      <c r="T45" s="58">
        <f>CLAE!G45</f>
        <v>0</v>
      </c>
      <c r="U45" s="58">
        <f t="shared" si="1"/>
        <v>400</v>
      </c>
      <c r="V45" s="49">
        <f>+AR!D45</f>
        <v>0</v>
      </c>
      <c r="W45" s="49">
        <f>+SEAF!D45</f>
        <v>37</v>
      </c>
      <c r="X45" s="49">
        <f>+SEGE!Y45</f>
        <v>90.39</v>
      </c>
      <c r="Y45" s="49">
        <f>+MANIF!U45</f>
        <v>0</v>
      </c>
      <c r="Z45" s="49">
        <f>+AFJ!AD45</f>
        <v>0</v>
      </c>
      <c r="AA45" s="49">
        <f>+SMOB!D45</f>
        <v>0</v>
      </c>
      <c r="AB45" s="49">
        <f>+CULTURE!J45</f>
        <v>0</v>
      </c>
      <c r="AC45" s="49">
        <f>+REST!N45</f>
        <v>14.32</v>
      </c>
      <c r="AD45" s="49">
        <f>+CLAE!M45</f>
        <v>0</v>
      </c>
      <c r="AE45" s="49">
        <f t="shared" si="2"/>
        <v>141.71</v>
      </c>
    </row>
    <row r="46" spans="1:31" x14ac:dyDescent="0.25">
      <c r="A46" s="5" t="s">
        <v>48</v>
      </c>
      <c r="B46" s="260">
        <f>AR!B46</f>
        <v>0</v>
      </c>
      <c r="C46" s="260">
        <f>SEAF!B46</f>
        <v>0</v>
      </c>
      <c r="D46" s="260">
        <f>SEGE!B46</f>
        <v>0</v>
      </c>
      <c r="E46" s="260">
        <f>MANIF!B46</f>
        <v>0</v>
      </c>
      <c r="F46" s="260">
        <f>AFJ!B46</f>
        <v>0</v>
      </c>
      <c r="G46" s="260">
        <f>SMOB!B46</f>
        <v>0</v>
      </c>
      <c r="H46" s="260">
        <f>CULTURE!B46</f>
        <v>0</v>
      </c>
      <c r="I46" s="260">
        <f>REST!B46</f>
        <v>0</v>
      </c>
      <c r="J46" s="260">
        <f>CLAE!B46</f>
        <v>0</v>
      </c>
      <c r="K46" s="260">
        <f t="shared" si="0"/>
        <v>0</v>
      </c>
      <c r="L46" s="58">
        <f>AR!C46</f>
        <v>0</v>
      </c>
      <c r="M46" s="58">
        <f>SEAF!C46</f>
        <v>0</v>
      </c>
      <c r="N46" s="58">
        <f>SEGE!N46</f>
        <v>6600</v>
      </c>
      <c r="O46" s="58">
        <f>MANIF!L46</f>
        <v>0</v>
      </c>
      <c r="P46" s="58">
        <f>AFJ!P46</f>
        <v>0</v>
      </c>
      <c r="Q46" s="58">
        <f>SMOB!C46</f>
        <v>0</v>
      </c>
      <c r="R46" s="58">
        <f>CULTURE!F46</f>
        <v>0</v>
      </c>
      <c r="S46" s="58">
        <f>REST!H46</f>
        <v>0</v>
      </c>
      <c r="T46" s="58">
        <f>CLAE!G46</f>
        <v>0</v>
      </c>
      <c r="U46" s="58">
        <f t="shared" si="1"/>
        <v>6600</v>
      </c>
      <c r="V46" s="49">
        <f>+AR!D46</f>
        <v>0</v>
      </c>
      <c r="W46" s="49">
        <f>+SEAF!D46</f>
        <v>0</v>
      </c>
      <c r="X46" s="49">
        <f>+SEGE!Y46</f>
        <v>6435.66</v>
      </c>
      <c r="Y46" s="49">
        <f>+MANIF!U46</f>
        <v>0</v>
      </c>
      <c r="Z46" s="49">
        <f>+AFJ!AD46</f>
        <v>7.3</v>
      </c>
      <c r="AA46" s="49">
        <f>+SMOB!D46</f>
        <v>0</v>
      </c>
      <c r="AB46" s="49">
        <f>+CULTURE!J46</f>
        <v>0</v>
      </c>
      <c r="AC46" s="49">
        <f>+REST!N46</f>
        <v>0</v>
      </c>
      <c r="AD46" s="49">
        <f>+CLAE!M46</f>
        <v>0</v>
      </c>
      <c r="AE46" s="49">
        <f t="shared" si="2"/>
        <v>6442.96</v>
      </c>
    </row>
    <row r="47" spans="1:31" x14ac:dyDescent="0.25">
      <c r="A47" s="4" t="s">
        <v>49</v>
      </c>
      <c r="B47" s="260">
        <f>AR!B47</f>
        <v>0</v>
      </c>
      <c r="C47" s="260">
        <f>SEAF!B47</f>
        <v>0</v>
      </c>
      <c r="D47" s="260">
        <f>SEGE!B47</f>
        <v>0</v>
      </c>
      <c r="E47" s="260">
        <f>MANIF!B47</f>
        <v>0</v>
      </c>
      <c r="F47" s="260">
        <f>AFJ!B47</f>
        <v>0</v>
      </c>
      <c r="G47" s="260">
        <f>SMOB!B47</f>
        <v>0</v>
      </c>
      <c r="H47" s="260">
        <f>CULTURE!B47</f>
        <v>0</v>
      </c>
      <c r="I47" s="260">
        <f>REST!B47</f>
        <v>0</v>
      </c>
      <c r="J47" s="260">
        <f>CLAE!B47</f>
        <v>0</v>
      </c>
      <c r="K47" s="260">
        <f t="shared" si="0"/>
        <v>0</v>
      </c>
      <c r="L47" s="58">
        <f>AR!C47</f>
        <v>0</v>
      </c>
      <c r="M47" s="58">
        <f>SEAF!C47</f>
        <v>0</v>
      </c>
      <c r="N47" s="58">
        <f>SEGE!N47</f>
        <v>401</v>
      </c>
      <c r="O47" s="58">
        <f>MANIF!L47</f>
        <v>0</v>
      </c>
      <c r="P47" s="58">
        <f>AFJ!P47</f>
        <v>120</v>
      </c>
      <c r="Q47" s="58">
        <f>SMOB!C47</f>
        <v>0</v>
      </c>
      <c r="R47" s="58">
        <f>CULTURE!F47</f>
        <v>0</v>
      </c>
      <c r="S47" s="58">
        <f>REST!H47</f>
        <v>291.89999999999998</v>
      </c>
      <c r="T47" s="58">
        <f>CLAE!G47</f>
        <v>0</v>
      </c>
      <c r="U47" s="58">
        <f t="shared" si="1"/>
        <v>812.9</v>
      </c>
      <c r="V47" s="49">
        <f>+AR!D47</f>
        <v>0</v>
      </c>
      <c r="W47" s="49">
        <f>+SEAF!D47</f>
        <v>0</v>
      </c>
      <c r="X47" s="49">
        <f>+SEGE!Y47</f>
        <v>642</v>
      </c>
      <c r="Y47" s="49">
        <f>+MANIF!U47</f>
        <v>0</v>
      </c>
      <c r="Z47" s="49">
        <f>+AFJ!AD47</f>
        <v>100</v>
      </c>
      <c r="AA47" s="49">
        <f>+SMOB!D47</f>
        <v>0</v>
      </c>
      <c r="AB47" s="49">
        <f>+CULTURE!J47</f>
        <v>0</v>
      </c>
      <c r="AC47" s="49">
        <f>+REST!N47</f>
        <v>0</v>
      </c>
      <c r="AD47" s="49">
        <f>+CLAE!M47</f>
        <v>0</v>
      </c>
      <c r="AE47" s="49">
        <f t="shared" si="2"/>
        <v>742</v>
      </c>
    </row>
    <row r="48" spans="1:31" x14ac:dyDescent="0.25">
      <c r="A48" s="179" t="s">
        <v>267</v>
      </c>
      <c r="B48" s="260">
        <f>AR!B48</f>
        <v>0</v>
      </c>
      <c r="C48" s="260">
        <f>SEAF!B48</f>
        <v>0</v>
      </c>
      <c r="D48" s="260">
        <f>SEGE!B48</f>
        <v>0</v>
      </c>
      <c r="E48" s="260">
        <f>MANIF!B48</f>
        <v>0</v>
      </c>
      <c r="F48" s="260">
        <f>AFJ!B48</f>
        <v>0</v>
      </c>
      <c r="G48" s="260">
        <f>SMOB!B48</f>
        <v>0</v>
      </c>
      <c r="H48" s="260">
        <f>CULTURE!B48</f>
        <v>0</v>
      </c>
      <c r="I48" s="260">
        <f>REST!B48</f>
        <v>0</v>
      </c>
      <c r="J48" s="260">
        <f>CLAE!B48</f>
        <v>0</v>
      </c>
      <c r="K48" s="260">
        <f t="shared" ref="K48" si="5">SUM(B48:J48)</f>
        <v>0</v>
      </c>
      <c r="L48" s="58">
        <f>AR!C48</f>
        <v>0</v>
      </c>
      <c r="M48" s="58">
        <f>SEAF!C48</f>
        <v>0</v>
      </c>
      <c r="N48" s="58">
        <f>SEGE!N48</f>
        <v>0</v>
      </c>
      <c r="O48" s="58">
        <f>MANIF!L48</f>
        <v>0</v>
      </c>
      <c r="P48" s="58">
        <f>AFJ!P48</f>
        <v>0</v>
      </c>
      <c r="Q48" s="58">
        <f>SMOB!C48</f>
        <v>0</v>
      </c>
      <c r="R48" s="58">
        <f>CULTURE!F48</f>
        <v>0</v>
      </c>
      <c r="S48" s="58">
        <f>REST!H48</f>
        <v>5160</v>
      </c>
      <c r="T48" s="58">
        <f>CLAE!G48</f>
        <v>0</v>
      </c>
      <c r="U48" s="58">
        <f t="shared" si="1"/>
        <v>5160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x14ac:dyDescent="0.25">
      <c r="A49" s="6" t="s">
        <v>11</v>
      </c>
      <c r="B49" s="260">
        <f>AR!B49</f>
        <v>0</v>
      </c>
      <c r="C49" s="260">
        <f>SEAF!B49</f>
        <v>0</v>
      </c>
      <c r="D49" s="260">
        <f>SEGE!B49</f>
        <v>0</v>
      </c>
      <c r="E49" s="260">
        <f>MANIF!B49</f>
        <v>0</v>
      </c>
      <c r="F49" s="260">
        <f>AFJ!B49</f>
        <v>0</v>
      </c>
      <c r="G49" s="260">
        <f>SMOB!B49</f>
        <v>0</v>
      </c>
      <c r="H49" s="260">
        <f>CULTURE!B49</f>
        <v>0</v>
      </c>
      <c r="I49" s="260">
        <f>REST!B49</f>
        <v>0</v>
      </c>
      <c r="J49" s="260">
        <f>CLAE!B49</f>
        <v>0</v>
      </c>
      <c r="K49" s="260">
        <f t="shared" si="0"/>
        <v>0</v>
      </c>
      <c r="L49" s="58">
        <f>AR!C49</f>
        <v>0</v>
      </c>
      <c r="M49" s="58">
        <f>SEAF!C49</f>
        <v>0</v>
      </c>
      <c r="N49" s="58">
        <f>SEGE!N49</f>
        <v>0</v>
      </c>
      <c r="O49" s="58">
        <f>MANIF!L49</f>
        <v>0</v>
      </c>
      <c r="P49" s="58">
        <f>AFJ!P49</f>
        <v>0</v>
      </c>
      <c r="Q49" s="58">
        <f>SMOB!C49</f>
        <v>0</v>
      </c>
      <c r="R49" s="58">
        <f>CULTURE!F49</f>
        <v>0</v>
      </c>
      <c r="S49" s="58">
        <f>REST!H49</f>
        <v>0</v>
      </c>
      <c r="T49" s="58">
        <f>CLAE!G49</f>
        <v>0</v>
      </c>
      <c r="U49" s="58">
        <f t="shared" si="1"/>
        <v>0</v>
      </c>
      <c r="V49" s="49">
        <f>+AR!D49</f>
        <v>0</v>
      </c>
      <c r="W49" s="49">
        <f>+SEAF!D49</f>
        <v>0</v>
      </c>
      <c r="X49" s="49">
        <f>+SEGE!Y49</f>
        <v>0</v>
      </c>
      <c r="Y49" s="49">
        <f>+MANIF!U49</f>
        <v>0</v>
      </c>
      <c r="Z49" s="49">
        <f>+AFJ!AD49</f>
        <v>0</v>
      </c>
      <c r="AA49" s="49">
        <f>+SMOB!D49</f>
        <v>0</v>
      </c>
      <c r="AB49" s="49">
        <f>+CULTURE!J49</f>
        <v>0</v>
      </c>
      <c r="AC49" s="49">
        <f>+REST!N49</f>
        <v>0</v>
      </c>
      <c r="AD49" s="49">
        <f>+CLAE!M49</f>
        <v>0</v>
      </c>
      <c r="AE49" s="49">
        <f t="shared" si="2"/>
        <v>0</v>
      </c>
    </row>
    <row r="50" spans="1:31" x14ac:dyDescent="0.25">
      <c r="A50" s="6" t="s">
        <v>12</v>
      </c>
      <c r="B50" s="260">
        <f>AR!B50</f>
        <v>0</v>
      </c>
      <c r="C50" s="260">
        <f>SEAF!B50</f>
        <v>0</v>
      </c>
      <c r="D50" s="260">
        <f>SEGE!B50</f>
        <v>0</v>
      </c>
      <c r="E50" s="260">
        <f>MANIF!B50</f>
        <v>0</v>
      </c>
      <c r="F50" s="260">
        <f>AFJ!B50</f>
        <v>0</v>
      </c>
      <c r="G50" s="260">
        <f>SMOB!B50</f>
        <v>0</v>
      </c>
      <c r="H50" s="260">
        <f>CULTURE!B50</f>
        <v>0</v>
      </c>
      <c r="I50" s="260">
        <f>REST!B50</f>
        <v>0</v>
      </c>
      <c r="J50" s="260">
        <f>CLAE!B50</f>
        <v>0</v>
      </c>
      <c r="K50" s="260">
        <f t="shared" ref="K50" si="6">SUM(B50:J50)</f>
        <v>0</v>
      </c>
      <c r="L50" s="58">
        <f>AR!C50</f>
        <v>0</v>
      </c>
      <c r="M50" s="58">
        <f>SEAF!C50</f>
        <v>0</v>
      </c>
      <c r="N50" s="58">
        <f>SEGE!N50</f>
        <v>0</v>
      </c>
      <c r="O50" s="58">
        <f>MANIF!L50</f>
        <v>0</v>
      </c>
      <c r="P50" s="58">
        <f>AFJ!P50</f>
        <v>0</v>
      </c>
      <c r="Q50" s="58">
        <f>SMOB!C50</f>
        <v>0</v>
      </c>
      <c r="R50" s="58">
        <f>CULTURE!F50</f>
        <v>0</v>
      </c>
      <c r="S50" s="58">
        <f>REST!H50</f>
        <v>0</v>
      </c>
      <c r="T50" s="58">
        <f>CLAE!G50</f>
        <v>0</v>
      </c>
      <c r="U50" s="58">
        <f t="shared" si="1"/>
        <v>0</v>
      </c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x14ac:dyDescent="0.25">
      <c r="A51" s="116" t="s">
        <v>269</v>
      </c>
      <c r="B51" s="260">
        <f>AR!B50</f>
        <v>0</v>
      </c>
      <c r="C51" s="260">
        <f>SEAF!B50</f>
        <v>0</v>
      </c>
      <c r="D51" s="260">
        <f>SEGE!B50</f>
        <v>0</v>
      </c>
      <c r="E51" s="260">
        <f>MANIF!B50</f>
        <v>0</v>
      </c>
      <c r="F51" s="260">
        <f>AFJ!B50</f>
        <v>0</v>
      </c>
      <c r="G51" s="260">
        <f>SMOB!B50</f>
        <v>0</v>
      </c>
      <c r="H51" s="260">
        <f>CULTURE!B50</f>
        <v>0</v>
      </c>
      <c r="I51" s="260">
        <f>REST!B51</f>
        <v>0</v>
      </c>
      <c r="J51" s="260">
        <f>CLAE!B50</f>
        <v>0</v>
      </c>
      <c r="K51" s="260">
        <f t="shared" ref="K51" si="7">SUM(B51:J51)</f>
        <v>0</v>
      </c>
      <c r="L51" s="58">
        <f>AR!C51</f>
        <v>0</v>
      </c>
      <c r="M51" s="58">
        <f>SEAF!C51</f>
        <v>0</v>
      </c>
      <c r="N51" s="58">
        <f>SEGE!N51</f>
        <v>0</v>
      </c>
      <c r="O51" s="58">
        <f>MANIF!L51</f>
        <v>0</v>
      </c>
      <c r="P51" s="58">
        <f>AFJ!P51</f>
        <v>0</v>
      </c>
      <c r="Q51" s="58">
        <f>SMOB!C51</f>
        <v>0</v>
      </c>
      <c r="R51" s="58">
        <f>CULTURE!F51</f>
        <v>0</v>
      </c>
      <c r="S51" s="58">
        <f>REST!H51</f>
        <v>1800</v>
      </c>
      <c r="T51" s="58">
        <f>CLAE!G51</f>
        <v>0</v>
      </c>
      <c r="U51" s="58">
        <f t="shared" si="1"/>
        <v>1800</v>
      </c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x14ac:dyDescent="0.25">
      <c r="A52" s="116" t="s">
        <v>250</v>
      </c>
      <c r="B52" s="260">
        <f>AR!B50</f>
        <v>0</v>
      </c>
      <c r="C52" s="260">
        <f>SEAF!B50</f>
        <v>0</v>
      </c>
      <c r="D52" s="260">
        <f>SEGE!B50</f>
        <v>0</v>
      </c>
      <c r="E52" s="260">
        <f>MANIF!B50</f>
        <v>0</v>
      </c>
      <c r="F52" s="260">
        <f>AFJ!B50</f>
        <v>0</v>
      </c>
      <c r="G52" s="260">
        <f>SMOB!B50</f>
        <v>0</v>
      </c>
      <c r="H52" s="260">
        <f>CULTURE!B50</f>
        <v>0</v>
      </c>
      <c r="I52" s="260">
        <f>REST!B52</f>
        <v>0</v>
      </c>
      <c r="J52" s="260">
        <f>CLAE!B50</f>
        <v>0</v>
      </c>
      <c r="K52" s="260">
        <f t="shared" si="0"/>
        <v>0</v>
      </c>
      <c r="L52" s="58">
        <f>AR!C52</f>
        <v>0</v>
      </c>
      <c r="M52" s="58">
        <f>SEAF!C52</f>
        <v>0</v>
      </c>
      <c r="N52" s="58">
        <f>SEGE!N52</f>
        <v>0</v>
      </c>
      <c r="O52" s="58">
        <f>MANIF!L52</f>
        <v>0</v>
      </c>
      <c r="P52" s="58">
        <f>AFJ!P52</f>
        <v>0</v>
      </c>
      <c r="Q52" s="58">
        <f>SMOB!C52</f>
        <v>0</v>
      </c>
      <c r="R52" s="58">
        <f>CULTURE!F52</f>
        <v>0</v>
      </c>
      <c r="S52" s="58">
        <f>REST!H52</f>
        <v>13200</v>
      </c>
      <c r="T52" s="58">
        <f>CLAE!G52</f>
        <v>0</v>
      </c>
      <c r="U52" s="58">
        <f t="shared" si="1"/>
        <v>13200</v>
      </c>
      <c r="V52" s="49">
        <f>+AR!D50</f>
        <v>0</v>
      </c>
      <c r="W52" s="49">
        <f>+SEAF!D50</f>
        <v>0</v>
      </c>
      <c r="X52" s="49">
        <f>+SEGE!Y50</f>
        <v>0</v>
      </c>
      <c r="Y52" s="49">
        <f>+MANIF!U50</f>
        <v>0</v>
      </c>
      <c r="Z52" s="49">
        <f>+AFJ!AD50</f>
        <v>0</v>
      </c>
      <c r="AA52" s="49">
        <f>+SMOB!D50</f>
        <v>0</v>
      </c>
      <c r="AB52" s="49">
        <f>+CULTURE!J50</f>
        <v>0</v>
      </c>
      <c r="AC52" s="49">
        <f>+REST!N50</f>
        <v>0</v>
      </c>
      <c r="AD52" s="49">
        <f>+CLAE!M50</f>
        <v>0</v>
      </c>
      <c r="AE52" s="49">
        <f t="shared" si="2"/>
        <v>0</v>
      </c>
    </row>
    <row r="53" spans="1:31" x14ac:dyDescent="0.25">
      <c r="A53" s="4" t="s">
        <v>101</v>
      </c>
      <c r="B53" s="260">
        <f>AR!B53</f>
        <v>0</v>
      </c>
      <c r="C53" s="260">
        <f>SEAF!B53</f>
        <v>0</v>
      </c>
      <c r="D53" s="260">
        <f>SEGE!B53</f>
        <v>0</v>
      </c>
      <c r="E53" s="260">
        <f>MANIF!B53</f>
        <v>0</v>
      </c>
      <c r="F53" s="260">
        <f>AFJ!B53</f>
        <v>0</v>
      </c>
      <c r="G53" s="260">
        <f>SMOB!B53</f>
        <v>0</v>
      </c>
      <c r="H53" s="260">
        <f>CULTURE!B53</f>
        <v>0</v>
      </c>
      <c r="I53" s="260">
        <f>REST!B53</f>
        <v>0</v>
      </c>
      <c r="J53" s="260">
        <f>CLAE!B53</f>
        <v>0</v>
      </c>
      <c r="K53" s="260">
        <f t="shared" si="0"/>
        <v>0</v>
      </c>
      <c r="L53" s="58">
        <f>AR!C53</f>
        <v>0</v>
      </c>
      <c r="M53" s="58">
        <f>SEAF!C53</f>
        <v>0</v>
      </c>
      <c r="N53" s="58">
        <f>SEGE!N53</f>
        <v>0</v>
      </c>
      <c r="O53" s="58">
        <f>MANIF!L53</f>
        <v>0</v>
      </c>
      <c r="P53" s="58">
        <f>AFJ!P53</f>
        <v>0</v>
      </c>
      <c r="Q53" s="58">
        <f>SMOB!C53</f>
        <v>0</v>
      </c>
      <c r="R53" s="58">
        <f>CULTURE!F53</f>
        <v>0</v>
      </c>
      <c r="S53" s="58">
        <f>REST!H53</f>
        <v>0</v>
      </c>
      <c r="T53" s="58">
        <f>CLAE!G53</f>
        <v>0</v>
      </c>
      <c r="U53" s="58">
        <f t="shared" si="1"/>
        <v>0</v>
      </c>
      <c r="V53" s="49">
        <f>+AR!D53</f>
        <v>0</v>
      </c>
      <c r="W53" s="49">
        <f>+SEAF!D53</f>
        <v>0</v>
      </c>
      <c r="X53" s="49">
        <f>+SEGE!Y53</f>
        <v>0</v>
      </c>
      <c r="Y53" s="49">
        <f>+MANIF!U53</f>
        <v>0</v>
      </c>
      <c r="Z53" s="49">
        <f>+AFJ!AD53</f>
        <v>0</v>
      </c>
      <c r="AA53" s="49">
        <f>+SMOB!D53</f>
        <v>0</v>
      </c>
      <c r="AB53" s="49">
        <f>+CULTURE!J53</f>
        <v>0</v>
      </c>
      <c r="AC53" s="49">
        <f>+REST!N53</f>
        <v>0</v>
      </c>
      <c r="AD53" s="49">
        <f>+CLAE!M53</f>
        <v>0</v>
      </c>
      <c r="AE53" s="49">
        <f t="shared" si="2"/>
        <v>0</v>
      </c>
    </row>
    <row r="54" spans="1:31" x14ac:dyDescent="0.25">
      <c r="A54" s="6" t="s">
        <v>5</v>
      </c>
      <c r="B54" s="260">
        <f>AR!B54</f>
        <v>0</v>
      </c>
      <c r="C54" s="260">
        <f>SEAF!B54</f>
        <v>0</v>
      </c>
      <c r="D54" s="260">
        <f>SEGE!B54</f>
        <v>0</v>
      </c>
      <c r="E54" s="260">
        <f>MANIF!B54</f>
        <v>0</v>
      </c>
      <c r="F54" s="260">
        <f>AFJ!B54</f>
        <v>0</v>
      </c>
      <c r="G54" s="260">
        <f>SMOB!B54</f>
        <v>0</v>
      </c>
      <c r="H54" s="260">
        <f>CULTURE!B54</f>
        <v>0</v>
      </c>
      <c r="I54" s="260">
        <f>REST!B54</f>
        <v>0</v>
      </c>
      <c r="J54" s="260">
        <f>CLAE!B54</f>
        <v>0</v>
      </c>
      <c r="K54" s="260">
        <f t="shared" si="0"/>
        <v>0</v>
      </c>
      <c r="L54" s="58">
        <f>AR!C54</f>
        <v>107134</v>
      </c>
      <c r="M54" s="58">
        <f>SEAF!C54</f>
        <v>0</v>
      </c>
      <c r="N54" s="58">
        <f>SEGE!N54</f>
        <v>126342</v>
      </c>
      <c r="O54" s="58">
        <f>MANIF!L54</f>
        <v>200</v>
      </c>
      <c r="P54" s="58">
        <f>AFJ!P54</f>
        <v>16700.000000000007</v>
      </c>
      <c r="Q54" s="58">
        <f>SMOB!C54</f>
        <v>18850</v>
      </c>
      <c r="R54" s="58">
        <f>CULTURE!F54</f>
        <v>68300</v>
      </c>
      <c r="S54" s="58">
        <f>REST!H54</f>
        <v>418576</v>
      </c>
      <c r="T54" s="58">
        <f>CLAE!G54</f>
        <v>370485</v>
      </c>
      <c r="U54" s="58">
        <f t="shared" si="1"/>
        <v>1126587</v>
      </c>
      <c r="V54" s="49">
        <f>+AR!D54</f>
        <v>103786.33999999998</v>
      </c>
      <c r="W54" s="49">
        <f>+SEAF!D54</f>
        <v>0</v>
      </c>
      <c r="X54" s="49">
        <f>+SEGE!Y54</f>
        <v>245260.44</v>
      </c>
      <c r="Y54" s="49">
        <f>+MANIF!U54</f>
        <v>128.81</v>
      </c>
      <c r="Z54" s="49">
        <f>+AFJ!AD54</f>
        <v>30152.83</v>
      </c>
      <c r="AA54" s="49">
        <f>+SMOB!D54</f>
        <v>18740.469999999998</v>
      </c>
      <c r="AB54" s="49">
        <f>+CULTURE!J54</f>
        <v>58777.780000000006</v>
      </c>
      <c r="AC54" s="49">
        <f>+REST!N54</f>
        <v>336193.87</v>
      </c>
      <c r="AD54" s="49">
        <f>+CLAE!M54</f>
        <v>335392.45</v>
      </c>
      <c r="AE54" s="49">
        <f t="shared" si="2"/>
        <v>1128432.99</v>
      </c>
    </row>
    <row r="55" spans="1:31" x14ac:dyDescent="0.25">
      <c r="A55" s="7" t="s">
        <v>50</v>
      </c>
      <c r="B55" s="260">
        <f>AR!B55</f>
        <v>0</v>
      </c>
      <c r="C55" s="260">
        <f>SEAF!B55</f>
        <v>0</v>
      </c>
      <c r="D55" s="260">
        <f>SEGE!B55</f>
        <v>0</v>
      </c>
      <c r="E55" s="260">
        <f>MANIF!B55</f>
        <v>0</v>
      </c>
      <c r="F55" s="260">
        <f>AFJ!B55</f>
        <v>0</v>
      </c>
      <c r="G55" s="260">
        <f>SMOB!B55</f>
        <v>0</v>
      </c>
      <c r="H55" s="260">
        <f>CULTURE!B55</f>
        <v>0</v>
      </c>
      <c r="I55" s="260">
        <f>REST!B55</f>
        <v>0</v>
      </c>
      <c r="J55" s="260">
        <f>CLAE!B55</f>
        <v>0</v>
      </c>
      <c r="K55" s="260">
        <f t="shared" si="0"/>
        <v>0</v>
      </c>
      <c r="L55" s="58">
        <f>AR!C55</f>
        <v>0</v>
      </c>
      <c r="M55" s="58">
        <f>SEAF!C55</f>
        <v>0</v>
      </c>
      <c r="N55" s="58">
        <f>SEGE!N55</f>
        <v>-83877</v>
      </c>
      <c r="O55" s="58">
        <f>MANIF!L55</f>
        <v>0</v>
      </c>
      <c r="P55" s="58">
        <f>AFJ!P55</f>
        <v>6577</v>
      </c>
      <c r="Q55" s="58">
        <f>SMOB!C55</f>
        <v>2606</v>
      </c>
      <c r="R55" s="58">
        <f>CULTURE!F55</f>
        <v>6026</v>
      </c>
      <c r="S55" s="58">
        <f>REST!H55</f>
        <v>0</v>
      </c>
      <c r="T55" s="58">
        <f>CLAE!G55</f>
        <v>68668</v>
      </c>
      <c r="U55" s="58">
        <f t="shared" si="1"/>
        <v>0</v>
      </c>
      <c r="V55" s="49">
        <f>+AR!D55</f>
        <v>-152.80000000000001</v>
      </c>
      <c r="W55" s="49">
        <f>+SEAF!D55</f>
        <v>0</v>
      </c>
      <c r="X55" s="49">
        <f>+SEGE!Y55</f>
        <v>-159542</v>
      </c>
      <c r="Y55" s="49">
        <f>+MANIF!U55</f>
        <v>0</v>
      </c>
      <c r="Z55" s="49">
        <f>+AFJ!AD55</f>
        <v>6157</v>
      </c>
      <c r="AA55" s="49">
        <f>+SMOB!D55</f>
        <v>2320</v>
      </c>
      <c r="AB55" s="49">
        <f>+CULTURE!J55</f>
        <v>5117</v>
      </c>
      <c r="AC55" s="49">
        <f>+REST!N55</f>
        <v>71268</v>
      </c>
      <c r="AD55" s="49">
        <f>+CLAE!M55</f>
        <v>74832.800000000003</v>
      </c>
      <c r="AE55" s="49">
        <f t="shared" si="2"/>
        <v>0</v>
      </c>
    </row>
    <row r="56" spans="1:31" hidden="1" x14ac:dyDescent="0.25">
      <c r="A56" s="5" t="s">
        <v>13</v>
      </c>
      <c r="B56" s="260">
        <f>AR!B56</f>
        <v>0</v>
      </c>
      <c r="C56" s="260">
        <f>SEAF!B56</f>
        <v>0</v>
      </c>
      <c r="D56" s="260">
        <f>SEGE!B56</f>
        <v>0</v>
      </c>
      <c r="E56" s="260">
        <f>MANIF!B56</f>
        <v>0</v>
      </c>
      <c r="F56" s="260">
        <f>AFJ!B56</f>
        <v>0</v>
      </c>
      <c r="G56" s="260">
        <f>SMOB!B56</f>
        <v>0</v>
      </c>
      <c r="H56" s="260">
        <f>CULTURE!B56</f>
        <v>0</v>
      </c>
      <c r="I56" s="260">
        <f>REST!B56</f>
        <v>0</v>
      </c>
      <c r="J56" s="260">
        <f>CLAE!B56</f>
        <v>0</v>
      </c>
      <c r="K56" s="260">
        <f t="shared" si="0"/>
        <v>0</v>
      </c>
      <c r="L56" s="58">
        <f>AR!C56</f>
        <v>0</v>
      </c>
      <c r="M56" s="58">
        <f>SEAF!C56</f>
        <v>0</v>
      </c>
      <c r="N56" s="58">
        <f>SEGE!N56</f>
        <v>0</v>
      </c>
      <c r="O56" s="58">
        <f>MANIF!L56</f>
        <v>0</v>
      </c>
      <c r="P56" s="58">
        <f>AFJ!P56</f>
        <v>0</v>
      </c>
      <c r="Q56" s="58">
        <f>SMOB!C56</f>
        <v>0</v>
      </c>
      <c r="R56" s="58">
        <f>CULTURE!F56</f>
        <v>0</v>
      </c>
      <c r="S56" s="58">
        <f>REST!H56</f>
        <v>0</v>
      </c>
      <c r="T56" s="58">
        <f>CLAE!G56</f>
        <v>0</v>
      </c>
      <c r="U56" s="58">
        <f t="shared" si="1"/>
        <v>0</v>
      </c>
      <c r="V56" s="49">
        <f>+AR!D56</f>
        <v>0</v>
      </c>
      <c r="W56" s="49">
        <f>+SEAF!D56</f>
        <v>0</v>
      </c>
      <c r="X56" s="49">
        <f>+SEGE!Y56</f>
        <v>0</v>
      </c>
      <c r="Y56" s="49">
        <f>+MANIF!U56</f>
        <v>0</v>
      </c>
      <c r="Z56" s="49">
        <f>+AFJ!AD56</f>
        <v>0</v>
      </c>
      <c r="AA56" s="49">
        <f>+SMOB!D56</f>
        <v>0</v>
      </c>
      <c r="AB56" s="49">
        <f>+CULTURE!J56</f>
        <v>0</v>
      </c>
      <c r="AC56" s="49">
        <f>+REST!N56</f>
        <v>0</v>
      </c>
      <c r="AD56" s="49">
        <f>+CLAE!M56</f>
        <v>0</v>
      </c>
      <c r="AE56" s="49">
        <f t="shared" si="2"/>
        <v>0</v>
      </c>
    </row>
    <row r="57" spans="1:31" hidden="1" x14ac:dyDescent="0.25">
      <c r="A57" s="5" t="s">
        <v>102</v>
      </c>
      <c r="B57" s="260">
        <f>AR!B57</f>
        <v>0</v>
      </c>
      <c r="C57" s="260">
        <f>SEAF!B57</f>
        <v>0</v>
      </c>
      <c r="D57" s="260">
        <f>SEGE!B57</f>
        <v>0</v>
      </c>
      <c r="E57" s="260">
        <f>MANIF!B57</f>
        <v>0</v>
      </c>
      <c r="F57" s="260">
        <f>AFJ!B57</f>
        <v>0</v>
      </c>
      <c r="G57" s="260">
        <f>SMOB!B57</f>
        <v>0</v>
      </c>
      <c r="H57" s="260">
        <f>CULTURE!B57</f>
        <v>0</v>
      </c>
      <c r="I57" s="260">
        <f>REST!B57</f>
        <v>0</v>
      </c>
      <c r="J57" s="260">
        <f>CLAE!B57</f>
        <v>0</v>
      </c>
      <c r="K57" s="260">
        <f t="shared" si="0"/>
        <v>0</v>
      </c>
      <c r="L57" s="58">
        <f>AR!C57</f>
        <v>0</v>
      </c>
      <c r="M57" s="58">
        <f>SEAF!C57</f>
        <v>0</v>
      </c>
      <c r="N57" s="58">
        <f>SEGE!N57</f>
        <v>0</v>
      </c>
      <c r="O57" s="58">
        <f>MANIF!L57</f>
        <v>0</v>
      </c>
      <c r="P57" s="58">
        <f>AFJ!P57</f>
        <v>0</v>
      </c>
      <c r="Q57" s="58">
        <f>SMOB!C57</f>
        <v>0</v>
      </c>
      <c r="R57" s="58">
        <f>CULTURE!F57</f>
        <v>0</v>
      </c>
      <c r="S57" s="58">
        <f>REST!H57</f>
        <v>0</v>
      </c>
      <c r="T57" s="58">
        <f>CLAE!G57</f>
        <v>0</v>
      </c>
      <c r="U57" s="58">
        <f t="shared" si="1"/>
        <v>0</v>
      </c>
      <c r="V57" s="49">
        <f>+AR!D57</f>
        <v>0</v>
      </c>
      <c r="W57" s="49">
        <f>+SEAF!D57</f>
        <v>0</v>
      </c>
      <c r="X57" s="49">
        <f>+SEGE!Y57</f>
        <v>0</v>
      </c>
      <c r="Y57" s="49">
        <f>+MANIF!U57</f>
        <v>0</v>
      </c>
      <c r="Z57" s="49">
        <f>+AFJ!AD57</f>
        <v>0</v>
      </c>
      <c r="AA57" s="49">
        <f>+SMOB!D57</f>
        <v>0</v>
      </c>
      <c r="AB57" s="49">
        <f>+CULTURE!J57</f>
        <v>0</v>
      </c>
      <c r="AC57" s="49">
        <f>+REST!N57</f>
        <v>0</v>
      </c>
      <c r="AD57" s="49">
        <f>+CLAE!M57</f>
        <v>0</v>
      </c>
      <c r="AE57" s="49">
        <f t="shared" si="2"/>
        <v>0</v>
      </c>
    </row>
    <row r="58" spans="1:31" hidden="1" x14ac:dyDescent="0.25">
      <c r="A58" s="5" t="s">
        <v>51</v>
      </c>
      <c r="B58" s="260">
        <f>AR!B58</f>
        <v>0</v>
      </c>
      <c r="C58" s="260">
        <f>SEAF!B58</f>
        <v>0</v>
      </c>
      <c r="D58" s="260">
        <f>SEGE!B58</f>
        <v>0</v>
      </c>
      <c r="E58" s="260">
        <f>MANIF!B58</f>
        <v>0</v>
      </c>
      <c r="F58" s="260">
        <f>AFJ!B58</f>
        <v>0</v>
      </c>
      <c r="G58" s="260">
        <f>SMOB!B58</f>
        <v>0</v>
      </c>
      <c r="H58" s="260">
        <f>CULTURE!B58</f>
        <v>0</v>
      </c>
      <c r="I58" s="260">
        <f>REST!B58</f>
        <v>0</v>
      </c>
      <c r="J58" s="260">
        <f>CLAE!B58</f>
        <v>0</v>
      </c>
      <c r="K58" s="260">
        <f t="shared" si="0"/>
        <v>0</v>
      </c>
      <c r="L58" s="58">
        <f>AR!C58</f>
        <v>0</v>
      </c>
      <c r="M58" s="58">
        <f>SEAF!C58</f>
        <v>0</v>
      </c>
      <c r="N58" s="58">
        <f>SEGE!N58</f>
        <v>0</v>
      </c>
      <c r="O58" s="58">
        <f>MANIF!L58</f>
        <v>0</v>
      </c>
      <c r="P58" s="58">
        <f>AFJ!P58</f>
        <v>0</v>
      </c>
      <c r="Q58" s="58">
        <f>SMOB!C58</f>
        <v>0</v>
      </c>
      <c r="R58" s="58">
        <f>CULTURE!F58</f>
        <v>0</v>
      </c>
      <c r="S58" s="58">
        <f>REST!H58</f>
        <v>0</v>
      </c>
      <c r="T58" s="58">
        <f>CLAE!G58</f>
        <v>0</v>
      </c>
      <c r="U58" s="58">
        <f t="shared" si="1"/>
        <v>0</v>
      </c>
      <c r="V58" s="49">
        <f>+AR!D58</f>
        <v>0</v>
      </c>
      <c r="W58" s="49">
        <f>+SEAF!D58</f>
        <v>0</v>
      </c>
      <c r="X58" s="49">
        <f>+SEGE!Y58</f>
        <v>0</v>
      </c>
      <c r="Y58" s="49">
        <f>+MANIF!U58</f>
        <v>0</v>
      </c>
      <c r="Z58" s="49">
        <f>+AFJ!AD58</f>
        <v>0</v>
      </c>
      <c r="AA58" s="49">
        <f>+SMOB!D58</f>
        <v>0</v>
      </c>
      <c r="AB58" s="49">
        <f>+CULTURE!J58</f>
        <v>0</v>
      </c>
      <c r="AC58" s="49">
        <f>+REST!N58</f>
        <v>0</v>
      </c>
      <c r="AD58" s="49">
        <f>+CLAE!M58</f>
        <v>0</v>
      </c>
      <c r="AE58" s="49">
        <f t="shared" si="2"/>
        <v>0</v>
      </c>
    </row>
    <row r="59" spans="1:31" hidden="1" x14ac:dyDescent="0.25">
      <c r="A59" s="5" t="s">
        <v>14</v>
      </c>
      <c r="B59" s="260">
        <f>AR!B59</f>
        <v>0</v>
      </c>
      <c r="C59" s="260">
        <f>SEAF!B59</f>
        <v>0</v>
      </c>
      <c r="D59" s="260">
        <f>SEGE!B59</f>
        <v>0</v>
      </c>
      <c r="E59" s="260">
        <f>MANIF!B59</f>
        <v>0</v>
      </c>
      <c r="F59" s="260">
        <f>AFJ!B59</f>
        <v>0</v>
      </c>
      <c r="G59" s="260">
        <f>SMOB!B59</f>
        <v>0</v>
      </c>
      <c r="H59" s="260">
        <f>CULTURE!B59</f>
        <v>0</v>
      </c>
      <c r="I59" s="260">
        <f>REST!B59</f>
        <v>0</v>
      </c>
      <c r="J59" s="260">
        <f>CLAE!B59</f>
        <v>0</v>
      </c>
      <c r="K59" s="260">
        <f t="shared" si="0"/>
        <v>0</v>
      </c>
      <c r="L59" s="58">
        <f>AR!C59</f>
        <v>0</v>
      </c>
      <c r="M59" s="58">
        <f>SEAF!C59</f>
        <v>0</v>
      </c>
      <c r="N59" s="58">
        <f>SEGE!N59</f>
        <v>0</v>
      </c>
      <c r="O59" s="58">
        <f>MANIF!L59</f>
        <v>0</v>
      </c>
      <c r="P59" s="58">
        <f>AFJ!P59</f>
        <v>0</v>
      </c>
      <c r="Q59" s="58">
        <f>SMOB!C59</f>
        <v>0</v>
      </c>
      <c r="R59" s="58">
        <f>CULTURE!F59</f>
        <v>0</v>
      </c>
      <c r="S59" s="58">
        <f>REST!H59</f>
        <v>0</v>
      </c>
      <c r="T59" s="58">
        <f>CLAE!G59</f>
        <v>0</v>
      </c>
      <c r="U59" s="58">
        <f t="shared" si="1"/>
        <v>0</v>
      </c>
      <c r="V59" s="49">
        <f>+AR!D59</f>
        <v>0</v>
      </c>
      <c r="W59" s="49">
        <f>+SEAF!D59</f>
        <v>0</v>
      </c>
      <c r="X59" s="49">
        <f>+SEGE!Y59</f>
        <v>0</v>
      </c>
      <c r="Y59" s="49">
        <f>+MANIF!U59</f>
        <v>0</v>
      </c>
      <c r="Z59" s="49">
        <f>+AFJ!AD59</f>
        <v>0</v>
      </c>
      <c r="AA59" s="49">
        <f>+SMOB!D59</f>
        <v>0</v>
      </c>
      <c r="AB59" s="49">
        <f>+CULTURE!J59</f>
        <v>0</v>
      </c>
      <c r="AC59" s="49">
        <f>+REST!N59</f>
        <v>0</v>
      </c>
      <c r="AD59" s="49">
        <f>+CLAE!M59</f>
        <v>0</v>
      </c>
      <c r="AE59" s="49">
        <f t="shared" si="2"/>
        <v>0</v>
      </c>
    </row>
    <row r="60" spans="1:31" hidden="1" x14ac:dyDescent="0.25">
      <c r="A60" s="5" t="s">
        <v>15</v>
      </c>
      <c r="B60" s="260">
        <f>AR!B60</f>
        <v>0</v>
      </c>
      <c r="C60" s="260">
        <f>SEAF!B60</f>
        <v>0</v>
      </c>
      <c r="D60" s="260">
        <f>SEGE!B60</f>
        <v>0</v>
      </c>
      <c r="E60" s="260">
        <f>MANIF!B60</f>
        <v>0</v>
      </c>
      <c r="F60" s="260">
        <f>AFJ!B60</f>
        <v>0</v>
      </c>
      <c r="G60" s="260">
        <f>SMOB!B60</f>
        <v>0</v>
      </c>
      <c r="H60" s="260">
        <f>CULTURE!B60</f>
        <v>0</v>
      </c>
      <c r="I60" s="260">
        <f>REST!B60</f>
        <v>0</v>
      </c>
      <c r="J60" s="260">
        <f>CLAE!B60</f>
        <v>0</v>
      </c>
      <c r="K60" s="260">
        <f t="shared" si="0"/>
        <v>0</v>
      </c>
      <c r="L60" s="58">
        <f>AR!C60</f>
        <v>0</v>
      </c>
      <c r="M60" s="58">
        <f>SEAF!C60</f>
        <v>0</v>
      </c>
      <c r="N60" s="58">
        <f>SEGE!N60</f>
        <v>0</v>
      </c>
      <c r="O60" s="58">
        <f>MANIF!L60</f>
        <v>0</v>
      </c>
      <c r="P60" s="58">
        <f>AFJ!P60</f>
        <v>0</v>
      </c>
      <c r="Q60" s="58">
        <f>SMOB!C60</f>
        <v>0</v>
      </c>
      <c r="R60" s="58">
        <f>CULTURE!F60</f>
        <v>0</v>
      </c>
      <c r="S60" s="58">
        <f>REST!H60</f>
        <v>0</v>
      </c>
      <c r="T60" s="58">
        <f>CLAE!G60</f>
        <v>0</v>
      </c>
      <c r="U60" s="58">
        <f t="shared" si="1"/>
        <v>0</v>
      </c>
      <c r="V60" s="49">
        <f>+AR!D60</f>
        <v>0</v>
      </c>
      <c r="W60" s="49">
        <f>+SEAF!D60</f>
        <v>0</v>
      </c>
      <c r="X60" s="49">
        <f>+SEGE!Y60</f>
        <v>0</v>
      </c>
      <c r="Y60" s="49">
        <f>+MANIF!U60</f>
        <v>0</v>
      </c>
      <c r="Z60" s="49">
        <f>+AFJ!AD60</f>
        <v>0</v>
      </c>
      <c r="AA60" s="49">
        <f>+SMOB!D60</f>
        <v>0</v>
      </c>
      <c r="AB60" s="49">
        <f>+CULTURE!J60</f>
        <v>0</v>
      </c>
      <c r="AC60" s="49">
        <f>+REST!N60</f>
        <v>0</v>
      </c>
      <c r="AD60" s="49">
        <f>+CLAE!M60</f>
        <v>0</v>
      </c>
      <c r="AE60" s="49">
        <f t="shared" si="2"/>
        <v>0</v>
      </c>
    </row>
    <row r="61" spans="1:31" hidden="1" x14ac:dyDescent="0.25">
      <c r="A61" s="5" t="s">
        <v>16</v>
      </c>
      <c r="B61" s="260">
        <f>AR!B61</f>
        <v>0</v>
      </c>
      <c r="C61" s="260">
        <f>SEAF!B61</f>
        <v>0</v>
      </c>
      <c r="D61" s="260">
        <f>SEGE!B61</f>
        <v>0</v>
      </c>
      <c r="E61" s="260">
        <f>MANIF!B61</f>
        <v>0</v>
      </c>
      <c r="F61" s="260">
        <f>AFJ!B61</f>
        <v>0</v>
      </c>
      <c r="G61" s="260">
        <f>SMOB!B61</f>
        <v>0</v>
      </c>
      <c r="H61" s="260">
        <f>CULTURE!B61</f>
        <v>0</v>
      </c>
      <c r="I61" s="260">
        <f>REST!B61</f>
        <v>0</v>
      </c>
      <c r="J61" s="260">
        <f>CLAE!B61</f>
        <v>0</v>
      </c>
      <c r="K61" s="260">
        <f t="shared" si="0"/>
        <v>0</v>
      </c>
      <c r="L61" s="58">
        <f>AR!C61</f>
        <v>0</v>
      </c>
      <c r="M61" s="58">
        <f>SEAF!C61</f>
        <v>0</v>
      </c>
      <c r="N61" s="58">
        <f>SEGE!N61</f>
        <v>0</v>
      </c>
      <c r="O61" s="58">
        <f>MANIF!L61</f>
        <v>0</v>
      </c>
      <c r="P61" s="58">
        <f>AFJ!P61</f>
        <v>0</v>
      </c>
      <c r="Q61" s="58">
        <f>SMOB!C61</f>
        <v>0</v>
      </c>
      <c r="R61" s="58">
        <f>CULTURE!F61</f>
        <v>0</v>
      </c>
      <c r="S61" s="58">
        <f>REST!H61</f>
        <v>0</v>
      </c>
      <c r="T61" s="58">
        <f>CLAE!G61</f>
        <v>0</v>
      </c>
      <c r="U61" s="58">
        <f t="shared" si="1"/>
        <v>0</v>
      </c>
      <c r="V61" s="49">
        <f>+AR!D61</f>
        <v>0</v>
      </c>
      <c r="W61" s="49">
        <f>+SEAF!D61</f>
        <v>0</v>
      </c>
      <c r="X61" s="49">
        <f>+SEGE!Y61</f>
        <v>0</v>
      </c>
      <c r="Y61" s="49">
        <f>+MANIF!U61</f>
        <v>0</v>
      </c>
      <c r="Z61" s="49">
        <f>+AFJ!AD61</f>
        <v>0</v>
      </c>
      <c r="AA61" s="49">
        <f>+SMOB!D61</f>
        <v>0</v>
      </c>
      <c r="AB61" s="49">
        <f>+CULTURE!J61</f>
        <v>0</v>
      </c>
      <c r="AC61" s="49">
        <f>+REST!N61</f>
        <v>0</v>
      </c>
      <c r="AD61" s="49">
        <f>+CLAE!M61</f>
        <v>0</v>
      </c>
      <c r="AE61" s="49">
        <f t="shared" si="2"/>
        <v>0</v>
      </c>
    </row>
    <row r="62" spans="1:31" hidden="1" x14ac:dyDescent="0.25">
      <c r="A62" s="5" t="s">
        <v>17</v>
      </c>
      <c r="B62" s="260">
        <f>AR!B62</f>
        <v>0</v>
      </c>
      <c r="C62" s="260">
        <f>SEAF!B62</f>
        <v>0</v>
      </c>
      <c r="D62" s="260">
        <f>SEGE!B62</f>
        <v>0</v>
      </c>
      <c r="E62" s="260">
        <f>MANIF!B62</f>
        <v>0</v>
      </c>
      <c r="F62" s="260">
        <f>AFJ!B62</f>
        <v>0</v>
      </c>
      <c r="G62" s="260">
        <f>SMOB!B62</f>
        <v>0</v>
      </c>
      <c r="H62" s="260">
        <f>CULTURE!B62</f>
        <v>0</v>
      </c>
      <c r="I62" s="260">
        <f>REST!B62</f>
        <v>0</v>
      </c>
      <c r="J62" s="260">
        <f>CLAE!B62</f>
        <v>0</v>
      </c>
      <c r="K62" s="260">
        <f t="shared" si="0"/>
        <v>0</v>
      </c>
      <c r="L62" s="58">
        <f>AR!C62</f>
        <v>0</v>
      </c>
      <c r="M62" s="58">
        <f>SEAF!C62</f>
        <v>0</v>
      </c>
      <c r="N62" s="58">
        <f>SEGE!N62</f>
        <v>0</v>
      </c>
      <c r="O62" s="58">
        <f>MANIF!L62</f>
        <v>0</v>
      </c>
      <c r="P62" s="58">
        <f>AFJ!P62</f>
        <v>0</v>
      </c>
      <c r="Q62" s="58">
        <f>SMOB!C62</f>
        <v>0</v>
      </c>
      <c r="R62" s="58">
        <f>CULTURE!F62</f>
        <v>0</v>
      </c>
      <c r="S62" s="58">
        <f>REST!H62</f>
        <v>0</v>
      </c>
      <c r="T62" s="58">
        <f>CLAE!G62</f>
        <v>0</v>
      </c>
      <c r="U62" s="58">
        <f t="shared" si="1"/>
        <v>0</v>
      </c>
      <c r="V62" s="49">
        <f>+AR!D62</f>
        <v>0</v>
      </c>
      <c r="W62" s="49">
        <f>+SEAF!D62</f>
        <v>0</v>
      </c>
      <c r="X62" s="49">
        <f>+SEGE!Y62</f>
        <v>0</v>
      </c>
      <c r="Y62" s="49">
        <f>+MANIF!U62</f>
        <v>0</v>
      </c>
      <c r="Z62" s="49">
        <f>+AFJ!AD62</f>
        <v>0</v>
      </c>
      <c r="AA62" s="49">
        <f>+SMOB!D62</f>
        <v>0</v>
      </c>
      <c r="AB62" s="49">
        <f>+CULTURE!J62</f>
        <v>0</v>
      </c>
      <c r="AC62" s="49">
        <f>+REST!N62</f>
        <v>0</v>
      </c>
      <c r="AD62" s="49">
        <f>+CLAE!M62</f>
        <v>0</v>
      </c>
      <c r="AE62" s="49">
        <f t="shared" si="2"/>
        <v>0</v>
      </c>
    </row>
    <row r="63" spans="1:31" hidden="1" x14ac:dyDescent="0.25">
      <c r="A63" s="5" t="s">
        <v>18</v>
      </c>
      <c r="B63" s="260">
        <f>AR!B63</f>
        <v>0</v>
      </c>
      <c r="C63" s="260">
        <f>SEAF!B63</f>
        <v>0</v>
      </c>
      <c r="D63" s="260">
        <f>SEGE!B63</f>
        <v>0</v>
      </c>
      <c r="E63" s="260">
        <f>MANIF!B63</f>
        <v>0</v>
      </c>
      <c r="F63" s="260">
        <f>AFJ!B63</f>
        <v>0</v>
      </c>
      <c r="G63" s="260">
        <f>SMOB!B63</f>
        <v>0</v>
      </c>
      <c r="H63" s="260">
        <f>CULTURE!B63</f>
        <v>0</v>
      </c>
      <c r="I63" s="260">
        <f>REST!B63</f>
        <v>0</v>
      </c>
      <c r="J63" s="260">
        <f>CLAE!B63</f>
        <v>0</v>
      </c>
      <c r="K63" s="260">
        <f t="shared" si="0"/>
        <v>0</v>
      </c>
      <c r="L63" s="58">
        <f>AR!C63</f>
        <v>0</v>
      </c>
      <c r="M63" s="58">
        <f>SEAF!C63</f>
        <v>0</v>
      </c>
      <c r="N63" s="58">
        <f>SEGE!N63</f>
        <v>0</v>
      </c>
      <c r="O63" s="58">
        <f>MANIF!L63</f>
        <v>0</v>
      </c>
      <c r="P63" s="58">
        <f>AFJ!P63</f>
        <v>0</v>
      </c>
      <c r="Q63" s="58">
        <f>SMOB!C63</f>
        <v>0</v>
      </c>
      <c r="R63" s="58">
        <f>CULTURE!F63</f>
        <v>0</v>
      </c>
      <c r="S63" s="58">
        <f>REST!H63</f>
        <v>0</v>
      </c>
      <c r="T63" s="58">
        <f>CLAE!G63</f>
        <v>0</v>
      </c>
      <c r="U63" s="58">
        <f t="shared" si="1"/>
        <v>0</v>
      </c>
      <c r="V63" s="49">
        <f>+AR!D63</f>
        <v>0</v>
      </c>
      <c r="W63" s="49">
        <f>+SEAF!D63</f>
        <v>0</v>
      </c>
      <c r="X63" s="49">
        <f>+SEGE!Y63</f>
        <v>0</v>
      </c>
      <c r="Y63" s="49">
        <f>+MANIF!U63</f>
        <v>0</v>
      </c>
      <c r="Z63" s="49">
        <f>+AFJ!AD63</f>
        <v>0</v>
      </c>
      <c r="AA63" s="49">
        <f>+SMOB!D63</f>
        <v>0</v>
      </c>
      <c r="AB63" s="49">
        <f>+CULTURE!J63</f>
        <v>0</v>
      </c>
      <c r="AC63" s="49">
        <f>+REST!N63</f>
        <v>0</v>
      </c>
      <c r="AD63" s="49">
        <f>+CLAE!M63</f>
        <v>0</v>
      </c>
      <c r="AE63" s="49">
        <f t="shared" si="2"/>
        <v>0</v>
      </c>
    </row>
    <row r="64" spans="1:31" x14ac:dyDescent="0.25">
      <c r="A64" s="7" t="s">
        <v>19</v>
      </c>
      <c r="B64" s="260">
        <f>AR!B64</f>
        <v>0</v>
      </c>
      <c r="C64" s="260">
        <f>SEAF!B64</f>
        <v>0</v>
      </c>
      <c r="D64" s="260">
        <f>SEGE!B64</f>
        <v>0</v>
      </c>
      <c r="E64" s="260">
        <f>MANIF!B64</f>
        <v>0</v>
      </c>
      <c r="F64" s="260">
        <f>AFJ!B64</f>
        <v>0</v>
      </c>
      <c r="G64" s="260">
        <f>SMOB!B64</f>
        <v>0</v>
      </c>
      <c r="H64" s="260">
        <f>CULTURE!B64</f>
        <v>0</v>
      </c>
      <c r="I64" s="260">
        <f>REST!B64</f>
        <v>0</v>
      </c>
      <c r="J64" s="260">
        <f>CLAE!B64</f>
        <v>0</v>
      </c>
      <c r="K64" s="260">
        <f t="shared" si="0"/>
        <v>0</v>
      </c>
      <c r="L64" s="58">
        <f>AR!C64</f>
        <v>1105</v>
      </c>
      <c r="M64" s="58">
        <f>SEAF!C64</f>
        <v>0</v>
      </c>
      <c r="N64" s="58">
        <f>SEGE!N64</f>
        <v>644</v>
      </c>
      <c r="O64" s="58">
        <f>MANIF!L64</f>
        <v>0</v>
      </c>
      <c r="P64" s="58">
        <f>AFJ!P64</f>
        <v>90</v>
      </c>
      <c r="Q64" s="58">
        <f>SMOB!C64</f>
        <v>142</v>
      </c>
      <c r="R64" s="58">
        <f>CULTURE!F64</f>
        <v>275</v>
      </c>
      <c r="S64" s="58">
        <f>REST!H64</f>
        <v>2487</v>
      </c>
      <c r="T64" s="58">
        <f>CLAE!G64</f>
        <v>2464</v>
      </c>
      <c r="U64" s="58">
        <f t="shared" si="1"/>
        <v>7207</v>
      </c>
      <c r="V64" s="49">
        <f>+AR!D64</f>
        <v>1133.75</v>
      </c>
      <c r="W64" s="49">
        <f>+SEAF!D64</f>
        <v>0</v>
      </c>
      <c r="X64" s="49">
        <f>+SEGE!Y64</f>
        <v>987.11999999999989</v>
      </c>
      <c r="Y64" s="49">
        <f>+MANIF!U64</f>
        <v>0</v>
      </c>
      <c r="Z64" s="49">
        <f>+AFJ!AD64</f>
        <v>291.62</v>
      </c>
      <c r="AA64" s="49">
        <f>+SMOB!D64</f>
        <v>141.72</v>
      </c>
      <c r="AB64" s="49">
        <f>+CULTURE!J64</f>
        <v>212.58</v>
      </c>
      <c r="AC64" s="49">
        <f>+REST!N64</f>
        <v>2257.21</v>
      </c>
      <c r="AD64" s="49">
        <f>+CLAE!M64</f>
        <v>1991.14</v>
      </c>
      <c r="AE64" s="49">
        <f t="shared" si="2"/>
        <v>7015.14</v>
      </c>
    </row>
    <row r="65" spans="1:31" x14ac:dyDescent="0.25">
      <c r="A65" s="7" t="s">
        <v>52</v>
      </c>
      <c r="B65" s="260">
        <f>AR!B65</f>
        <v>0</v>
      </c>
      <c r="C65" s="260">
        <f>SEAF!B65</f>
        <v>0</v>
      </c>
      <c r="D65" s="260">
        <f>SEGE!B65</f>
        <v>0</v>
      </c>
      <c r="E65" s="260">
        <f>MANIF!B65</f>
        <v>0</v>
      </c>
      <c r="F65" s="260">
        <f>AFJ!B65</f>
        <v>0</v>
      </c>
      <c r="G65" s="260">
        <f>SMOB!B65</f>
        <v>0</v>
      </c>
      <c r="H65" s="260">
        <f>CULTURE!B65</f>
        <v>0</v>
      </c>
      <c r="I65" s="260">
        <f>REST!B65</f>
        <v>0</v>
      </c>
      <c r="J65" s="260">
        <f>CLAE!B65</f>
        <v>0</v>
      </c>
      <c r="K65" s="260">
        <f t="shared" si="0"/>
        <v>0</v>
      </c>
      <c r="L65" s="58">
        <f>AR!C65</f>
        <v>0</v>
      </c>
      <c r="M65" s="58">
        <f>SEAF!C65</f>
        <v>0</v>
      </c>
      <c r="N65" s="58">
        <f>SEGE!N65</f>
        <v>100</v>
      </c>
      <c r="O65" s="58">
        <f>MANIF!L65</f>
        <v>0</v>
      </c>
      <c r="P65" s="58">
        <f>AFJ!P65</f>
        <v>100</v>
      </c>
      <c r="Q65" s="58">
        <f>SMOB!C65</f>
        <v>0</v>
      </c>
      <c r="R65" s="58">
        <f>CULTURE!F65</f>
        <v>100</v>
      </c>
      <c r="S65" s="58">
        <f>REST!H65</f>
        <v>0</v>
      </c>
      <c r="T65" s="58">
        <f>CLAE!G65</f>
        <v>152</v>
      </c>
      <c r="U65" s="58">
        <f t="shared" si="1"/>
        <v>452</v>
      </c>
      <c r="V65" s="49">
        <f>+AR!D65</f>
        <v>0</v>
      </c>
      <c r="W65" s="49">
        <f>+SEAF!D65</f>
        <v>0</v>
      </c>
      <c r="X65" s="49">
        <f>+SEGE!Y65</f>
        <v>97.95</v>
      </c>
      <c r="Y65" s="49">
        <f>+MANIF!U65</f>
        <v>0</v>
      </c>
      <c r="Z65" s="49">
        <f>+AFJ!AD65</f>
        <v>46.419999999999995</v>
      </c>
      <c r="AA65" s="49">
        <f>+SMOB!D65</f>
        <v>0</v>
      </c>
      <c r="AB65" s="49">
        <f>+CULTURE!J65</f>
        <v>8.42</v>
      </c>
      <c r="AC65" s="49">
        <f>+REST!N65</f>
        <v>7.16</v>
      </c>
      <c r="AD65" s="49">
        <f>+CLAE!M65</f>
        <v>160.19999999999999</v>
      </c>
      <c r="AE65" s="49">
        <f t="shared" si="2"/>
        <v>320.14999999999998</v>
      </c>
    </row>
    <row r="66" spans="1:31" x14ac:dyDescent="0.25">
      <c r="A66" s="4" t="s">
        <v>103</v>
      </c>
      <c r="B66" s="260">
        <f>AR!B66</f>
        <v>0</v>
      </c>
      <c r="C66" s="260">
        <f>SEAF!B66</f>
        <v>0</v>
      </c>
      <c r="D66" s="260">
        <f>SEGE!B66</f>
        <v>0</v>
      </c>
      <c r="E66" s="260">
        <f>MANIF!B66</f>
        <v>0</v>
      </c>
      <c r="F66" s="260">
        <f>AFJ!B66</f>
        <v>0</v>
      </c>
      <c r="G66" s="260">
        <f>SMOB!B66</f>
        <v>0</v>
      </c>
      <c r="H66" s="260">
        <f>CULTURE!B66</f>
        <v>0</v>
      </c>
      <c r="I66" s="260">
        <f>REST!B66</f>
        <v>0</v>
      </c>
      <c r="J66" s="260">
        <f>CLAE!B66</f>
        <v>0</v>
      </c>
      <c r="K66" s="260">
        <f t="shared" si="0"/>
        <v>0</v>
      </c>
      <c r="L66" s="58">
        <f>AR!C66</f>
        <v>0</v>
      </c>
      <c r="M66" s="58">
        <f>SEAF!C66</f>
        <v>0</v>
      </c>
      <c r="N66" s="58">
        <f>SEGE!N66</f>
        <v>0</v>
      </c>
      <c r="O66" s="58">
        <f>MANIF!L66</f>
        <v>0</v>
      </c>
      <c r="P66" s="58">
        <f>AFJ!P66</f>
        <v>0</v>
      </c>
      <c r="Q66" s="58">
        <f>SMOB!C66</f>
        <v>0</v>
      </c>
      <c r="R66" s="58">
        <f>CULTURE!F66</f>
        <v>0</v>
      </c>
      <c r="S66" s="58">
        <f>REST!H66</f>
        <v>0</v>
      </c>
      <c r="T66" s="58">
        <f>CLAE!G66</f>
        <v>0</v>
      </c>
      <c r="U66" s="58">
        <f t="shared" si="1"/>
        <v>0</v>
      </c>
      <c r="V66" s="49">
        <f>+AR!D66</f>
        <v>0</v>
      </c>
      <c r="W66" s="49">
        <f>+SEAF!D66</f>
        <v>0</v>
      </c>
      <c r="X66" s="49">
        <f>+SEGE!Y66</f>
        <v>0</v>
      </c>
      <c r="Y66" s="49">
        <f>+MANIF!U66</f>
        <v>0</v>
      </c>
      <c r="Z66" s="49">
        <f>+AFJ!AD66</f>
        <v>0</v>
      </c>
      <c r="AA66" s="49">
        <f>+SMOB!D66</f>
        <v>0</v>
      </c>
      <c r="AB66" s="49">
        <f>+CULTURE!J66</f>
        <v>0</v>
      </c>
      <c r="AC66" s="49">
        <f>+REST!N66</f>
        <v>28469</v>
      </c>
      <c r="AD66" s="49">
        <f>+CLAE!M66</f>
        <v>0</v>
      </c>
      <c r="AE66" s="49">
        <f t="shared" si="2"/>
        <v>28469</v>
      </c>
    </row>
    <row r="67" spans="1:31" x14ac:dyDescent="0.25">
      <c r="A67" s="4" t="s">
        <v>104</v>
      </c>
      <c r="B67" s="260">
        <f>AR!B67</f>
        <v>0</v>
      </c>
      <c r="C67" s="260">
        <f>SEAF!B67</f>
        <v>0</v>
      </c>
      <c r="D67" s="260">
        <f>SEGE!B67</f>
        <v>0</v>
      </c>
      <c r="E67" s="260">
        <f>MANIF!B67</f>
        <v>0</v>
      </c>
      <c r="F67" s="260">
        <f>AFJ!B67</f>
        <v>0</v>
      </c>
      <c r="G67" s="260">
        <f>SMOB!B67</f>
        <v>0</v>
      </c>
      <c r="H67" s="260">
        <f>CULTURE!B67</f>
        <v>0</v>
      </c>
      <c r="I67" s="260">
        <f>REST!B67</f>
        <v>0</v>
      </c>
      <c r="J67" s="260">
        <f>CLAE!B67</f>
        <v>0</v>
      </c>
      <c r="K67" s="260">
        <f t="shared" si="0"/>
        <v>0</v>
      </c>
      <c r="L67" s="58">
        <f>AR!C67</f>
        <v>460</v>
      </c>
      <c r="M67" s="58">
        <f>SEAF!C67</f>
        <v>1553.3174999999999</v>
      </c>
      <c r="N67" s="58">
        <f>SEGE!N67</f>
        <v>0</v>
      </c>
      <c r="O67" s="58">
        <f>MANIF!L67</f>
        <v>90</v>
      </c>
      <c r="P67" s="58">
        <f>AFJ!P67</f>
        <v>0</v>
      </c>
      <c r="Q67" s="58">
        <f>SMOB!C67</f>
        <v>0</v>
      </c>
      <c r="R67" s="58">
        <f>CULTURE!F67</f>
        <v>45</v>
      </c>
      <c r="S67" s="58">
        <f>REST!H67</f>
        <v>0</v>
      </c>
      <c r="T67" s="58">
        <f>CLAE!G67</f>
        <v>0</v>
      </c>
      <c r="U67" s="58">
        <f t="shared" si="1"/>
        <v>2148.3175000000001</v>
      </c>
      <c r="V67" s="49">
        <f>+AR!D67</f>
        <v>430.94</v>
      </c>
      <c r="W67" s="49">
        <f>+SEAF!D67</f>
        <v>1479.35</v>
      </c>
      <c r="X67" s="49">
        <f>+SEGE!Y67</f>
        <v>0</v>
      </c>
      <c r="Y67" s="49">
        <f>+MANIF!U67</f>
        <v>87.19</v>
      </c>
      <c r="Z67" s="49">
        <f>+AFJ!AD67</f>
        <v>0</v>
      </c>
      <c r="AA67" s="49">
        <f>+SMOB!D67</f>
        <v>0</v>
      </c>
      <c r="AB67" s="49">
        <f>+CULTURE!J67</f>
        <v>36.96</v>
      </c>
      <c r="AC67" s="49">
        <f>+REST!N67</f>
        <v>0</v>
      </c>
      <c r="AD67" s="49">
        <f>+CLAE!M67</f>
        <v>0</v>
      </c>
      <c r="AE67" s="49">
        <f t="shared" si="2"/>
        <v>2034.44</v>
      </c>
    </row>
    <row r="68" spans="1:31" x14ac:dyDescent="0.25">
      <c r="A68" s="4" t="s">
        <v>53</v>
      </c>
      <c r="B68" s="260">
        <f>AR!B68</f>
        <v>0</v>
      </c>
      <c r="C68" s="260">
        <f>SEAF!B68</f>
        <v>0</v>
      </c>
      <c r="D68" s="260">
        <f>SEGE!B68</f>
        <v>0</v>
      </c>
      <c r="E68" s="260">
        <f>MANIF!B68</f>
        <v>0</v>
      </c>
      <c r="F68" s="260">
        <f>AFJ!B68</f>
        <v>0</v>
      </c>
      <c r="G68" s="260">
        <f>SMOB!B68</f>
        <v>0</v>
      </c>
      <c r="H68" s="260">
        <f>CULTURE!B68</f>
        <v>0</v>
      </c>
      <c r="I68" s="260">
        <f>REST!B68</f>
        <v>0</v>
      </c>
      <c r="J68" s="260">
        <f>CLAE!B68</f>
        <v>0</v>
      </c>
      <c r="K68" s="260">
        <f t="shared" si="0"/>
        <v>0</v>
      </c>
      <c r="L68" s="58">
        <f>AR!C68</f>
        <v>0</v>
      </c>
      <c r="M68" s="58">
        <f>SEAF!C68</f>
        <v>0</v>
      </c>
      <c r="N68" s="58">
        <f>SEGE!N68</f>
        <v>5000</v>
      </c>
      <c r="O68" s="58">
        <f>MANIF!L68</f>
        <v>0</v>
      </c>
      <c r="P68" s="58">
        <f>AFJ!P68</f>
        <v>700</v>
      </c>
      <c r="Q68" s="58">
        <f>SMOB!C68</f>
        <v>0</v>
      </c>
      <c r="R68" s="58">
        <f>CULTURE!F68</f>
        <v>0</v>
      </c>
      <c r="S68" s="58">
        <f>REST!H68</f>
        <v>0</v>
      </c>
      <c r="T68" s="58">
        <f>CLAE!G68</f>
        <v>0</v>
      </c>
      <c r="U68" s="58">
        <f t="shared" si="1"/>
        <v>5700</v>
      </c>
      <c r="V68" s="49">
        <f>+AR!D68</f>
        <v>0</v>
      </c>
      <c r="W68" s="49">
        <f>+SEAF!D68</f>
        <v>0</v>
      </c>
      <c r="X68" s="49">
        <f>+SEGE!Y68</f>
        <v>12811.93</v>
      </c>
      <c r="Y68" s="49">
        <f>+MANIF!U68</f>
        <v>0</v>
      </c>
      <c r="Z68" s="49">
        <f>+AFJ!AD68</f>
        <v>239</v>
      </c>
      <c r="AA68" s="49">
        <f>+SMOB!D68</f>
        <v>0</v>
      </c>
      <c r="AB68" s="49">
        <f>+CULTURE!J68</f>
        <v>0</v>
      </c>
      <c r="AC68" s="49">
        <f>+REST!N68</f>
        <v>0</v>
      </c>
      <c r="AD68" s="49">
        <f>+CLAE!M68</f>
        <v>0</v>
      </c>
      <c r="AE68" s="49">
        <f t="shared" si="2"/>
        <v>13050.93</v>
      </c>
    </row>
    <row r="69" spans="1:31" x14ac:dyDescent="0.25">
      <c r="A69" s="5" t="s">
        <v>54</v>
      </c>
      <c r="B69" s="260">
        <f>AR!B69</f>
        <v>0</v>
      </c>
      <c r="C69" s="260">
        <f>SEAF!B69</f>
        <v>0</v>
      </c>
      <c r="D69" s="260">
        <f>SEGE!B69</f>
        <v>0</v>
      </c>
      <c r="E69" s="260">
        <f>MANIF!B69</f>
        <v>0</v>
      </c>
      <c r="F69" s="260">
        <f>AFJ!B69</f>
        <v>0</v>
      </c>
      <c r="G69" s="260">
        <f>SMOB!B69</f>
        <v>0</v>
      </c>
      <c r="H69" s="260">
        <f>CULTURE!B69</f>
        <v>0</v>
      </c>
      <c r="I69" s="260">
        <f>REST!B69</f>
        <v>0</v>
      </c>
      <c r="J69" s="260">
        <f>CLAE!B69</f>
        <v>0</v>
      </c>
      <c r="K69" s="260">
        <f t="shared" si="0"/>
        <v>0</v>
      </c>
      <c r="L69" s="58">
        <f>AR!C69</f>
        <v>0</v>
      </c>
      <c r="M69" s="58">
        <f>SEAF!C69</f>
        <v>0</v>
      </c>
      <c r="N69" s="58">
        <f>SEGE!N69</f>
        <v>0</v>
      </c>
      <c r="O69" s="58">
        <f>MANIF!L69</f>
        <v>0</v>
      </c>
      <c r="P69" s="58">
        <f>AFJ!P69</f>
        <v>0</v>
      </c>
      <c r="Q69" s="58">
        <f>SMOB!C69</f>
        <v>0</v>
      </c>
      <c r="R69" s="58">
        <f>CULTURE!F69</f>
        <v>0</v>
      </c>
      <c r="S69" s="58">
        <f>REST!H69</f>
        <v>0</v>
      </c>
      <c r="T69" s="58">
        <f>CLAE!G69</f>
        <v>0</v>
      </c>
      <c r="U69" s="58">
        <f t="shared" si="1"/>
        <v>0</v>
      </c>
      <c r="V69" s="49">
        <f>+AR!D69</f>
        <v>0</v>
      </c>
      <c r="W69" s="49">
        <f>+SEAF!D69</f>
        <v>0</v>
      </c>
      <c r="X69" s="49">
        <f>+SEGE!Y69</f>
        <v>0</v>
      </c>
      <c r="Y69" s="49">
        <f>+MANIF!U69</f>
        <v>0</v>
      </c>
      <c r="Z69" s="49">
        <f>+AFJ!AD69</f>
        <v>0</v>
      </c>
      <c r="AA69" s="49">
        <f>+SMOB!D69</f>
        <v>0</v>
      </c>
      <c r="AB69" s="49">
        <f>+CULTURE!J69</f>
        <v>0</v>
      </c>
      <c r="AC69" s="49">
        <f>+REST!N69</f>
        <v>0</v>
      </c>
      <c r="AD69" s="49">
        <f>+CLAE!M69</f>
        <v>0</v>
      </c>
      <c r="AE69" s="49">
        <f t="shared" si="2"/>
        <v>0</v>
      </c>
    </row>
    <row r="70" spans="1:31" x14ac:dyDescent="0.25">
      <c r="A70" s="6" t="s">
        <v>105</v>
      </c>
      <c r="B70" s="260">
        <f>AR!B70</f>
        <v>0</v>
      </c>
      <c r="C70" s="260">
        <f>SEAF!B70</f>
        <v>0</v>
      </c>
      <c r="D70" s="260">
        <f>SEGE!B70</f>
        <v>0</v>
      </c>
      <c r="E70" s="260">
        <f>MANIF!B70</f>
        <v>0</v>
      </c>
      <c r="F70" s="260">
        <f>AFJ!B70</f>
        <v>0</v>
      </c>
      <c r="G70" s="260">
        <f>SMOB!B70</f>
        <v>0</v>
      </c>
      <c r="H70" s="260">
        <f>CULTURE!B70</f>
        <v>0</v>
      </c>
      <c r="I70" s="260">
        <f>REST!B70</f>
        <v>0</v>
      </c>
      <c r="J70" s="260">
        <f>CLAE!B70</f>
        <v>0</v>
      </c>
      <c r="K70" s="260">
        <f t="shared" si="0"/>
        <v>0</v>
      </c>
      <c r="L70" s="58">
        <f>AR!C70</f>
        <v>0</v>
      </c>
      <c r="M70" s="58">
        <f>SEAF!C70</f>
        <v>0</v>
      </c>
      <c r="N70" s="58">
        <f>SEGE!N70</f>
        <v>0</v>
      </c>
      <c r="O70" s="58">
        <f>MANIF!L70</f>
        <v>0</v>
      </c>
      <c r="P70" s="58">
        <f>AFJ!P70</f>
        <v>0</v>
      </c>
      <c r="Q70" s="58">
        <f>SMOB!C70</f>
        <v>0</v>
      </c>
      <c r="R70" s="58">
        <f>CULTURE!F70</f>
        <v>0</v>
      </c>
      <c r="S70" s="58">
        <f>REST!H70</f>
        <v>0</v>
      </c>
      <c r="T70" s="58">
        <f>CLAE!G70</f>
        <v>0</v>
      </c>
      <c r="U70" s="58">
        <f t="shared" si="1"/>
        <v>0</v>
      </c>
      <c r="V70" s="49">
        <f>+AR!D70</f>
        <v>0</v>
      </c>
      <c r="W70" s="49">
        <f>+SEAF!D70</f>
        <v>0</v>
      </c>
      <c r="X70" s="49">
        <f>+SEGE!Y70</f>
        <v>0</v>
      </c>
      <c r="Y70" s="49">
        <f>+MANIF!U70</f>
        <v>0</v>
      </c>
      <c r="Z70" s="49">
        <f>+AFJ!AD70</f>
        <v>0</v>
      </c>
      <c r="AA70" s="49">
        <f>+SMOB!D70</f>
        <v>0</v>
      </c>
      <c r="AB70" s="49">
        <f>+CULTURE!J70</f>
        <v>0</v>
      </c>
      <c r="AC70" s="49">
        <f>+REST!N70</f>
        <v>108.06</v>
      </c>
      <c r="AD70" s="49">
        <f>+CLAE!M70</f>
        <v>0</v>
      </c>
      <c r="AE70" s="49">
        <f t="shared" si="2"/>
        <v>108.06</v>
      </c>
    </row>
    <row r="71" spans="1:31" x14ac:dyDescent="0.25">
      <c r="A71" s="4" t="s">
        <v>55</v>
      </c>
      <c r="B71" s="260">
        <f>AR!B71</f>
        <v>0</v>
      </c>
      <c r="C71" s="260">
        <f>SEAF!B71</f>
        <v>0</v>
      </c>
      <c r="D71" s="260">
        <f>SEGE!B71</f>
        <v>0</v>
      </c>
      <c r="E71" s="260">
        <f>MANIF!B71</f>
        <v>0</v>
      </c>
      <c r="F71" s="260">
        <f>AFJ!B71</f>
        <v>0</v>
      </c>
      <c r="G71" s="260">
        <f>SMOB!B71</f>
        <v>0</v>
      </c>
      <c r="H71" s="260">
        <f>CULTURE!B71</f>
        <v>0</v>
      </c>
      <c r="I71" s="260">
        <f>REST!B71</f>
        <v>0</v>
      </c>
      <c r="J71" s="260">
        <f>CLAE!B71</f>
        <v>0</v>
      </c>
      <c r="K71" s="260">
        <f t="shared" si="0"/>
        <v>0</v>
      </c>
      <c r="L71" s="58">
        <f>AR!C71</f>
        <v>0</v>
      </c>
      <c r="M71" s="58">
        <f>SEAF!C71</f>
        <v>0</v>
      </c>
      <c r="N71" s="58">
        <f>SEGE!N71</f>
        <v>0</v>
      </c>
      <c r="O71" s="58">
        <f>MANIF!L71</f>
        <v>0</v>
      </c>
      <c r="P71" s="58">
        <f>AFJ!P71</f>
        <v>0</v>
      </c>
      <c r="Q71" s="58">
        <f>SMOB!C71</f>
        <v>0</v>
      </c>
      <c r="R71" s="58">
        <f>CULTURE!F71</f>
        <v>0</v>
      </c>
      <c r="S71" s="58">
        <f>REST!H71</f>
        <v>0</v>
      </c>
      <c r="T71" s="58">
        <f>CLAE!G71</f>
        <v>0</v>
      </c>
      <c r="U71" s="58">
        <f t="shared" si="1"/>
        <v>0</v>
      </c>
      <c r="V71" s="49">
        <f>+AR!D71</f>
        <v>0</v>
      </c>
      <c r="W71" s="49">
        <f>+SEAF!D71</f>
        <v>0</v>
      </c>
      <c r="X71" s="49">
        <f>+SEGE!Y71</f>
        <v>25.09</v>
      </c>
      <c r="Y71" s="49">
        <f>+MANIF!U71</f>
        <v>0</v>
      </c>
      <c r="Z71" s="49">
        <f>+AFJ!AD71</f>
        <v>0</v>
      </c>
      <c r="AA71" s="49">
        <f>+SMOB!D71</f>
        <v>25</v>
      </c>
      <c r="AB71" s="49">
        <f>+CULTURE!J71</f>
        <v>0</v>
      </c>
      <c r="AC71" s="49">
        <f>+REST!N71</f>
        <v>0.12</v>
      </c>
      <c r="AD71" s="49">
        <f>+CLAE!M71</f>
        <v>14.04</v>
      </c>
      <c r="AE71" s="49">
        <f t="shared" si="2"/>
        <v>64.25</v>
      </c>
    </row>
    <row r="72" spans="1:31" x14ac:dyDescent="0.25">
      <c r="A72" s="101" t="s">
        <v>56</v>
      </c>
      <c r="B72" s="260">
        <f>AR!B72</f>
        <v>0</v>
      </c>
      <c r="C72" s="260">
        <f>SEAF!B72</f>
        <v>0</v>
      </c>
      <c r="D72" s="260">
        <f>SEGE!B72</f>
        <v>0</v>
      </c>
      <c r="E72" s="260">
        <f>MANIF!B72</f>
        <v>0</v>
      </c>
      <c r="F72" s="260">
        <f>AFJ!B72</f>
        <v>0</v>
      </c>
      <c r="G72" s="260">
        <f>SMOB!B72</f>
        <v>0</v>
      </c>
      <c r="H72" s="260">
        <f>CULTURE!B72</f>
        <v>0</v>
      </c>
      <c r="I72" s="260">
        <f>REST!B72</f>
        <v>0</v>
      </c>
      <c r="J72" s="260">
        <f>CLAE!B72</f>
        <v>0</v>
      </c>
      <c r="K72" s="260">
        <f t="shared" si="0"/>
        <v>0</v>
      </c>
      <c r="L72" s="58">
        <f>AR!C72</f>
        <v>31620</v>
      </c>
      <c r="M72" s="58">
        <f>SEAF!C72</f>
        <v>0</v>
      </c>
      <c r="N72" s="58">
        <f>SEGE!N72</f>
        <v>-58221</v>
      </c>
      <c r="O72" s="58">
        <f>MANIF!L72</f>
        <v>570</v>
      </c>
      <c r="P72" s="58">
        <f>AFJ!P72</f>
        <v>364</v>
      </c>
      <c r="Q72" s="58">
        <f>SMOB!C72</f>
        <v>467</v>
      </c>
      <c r="R72" s="58">
        <f>CULTURE!F72</f>
        <v>861</v>
      </c>
      <c r="S72" s="58">
        <f>REST!H72</f>
        <v>0</v>
      </c>
      <c r="T72" s="58">
        <f>CLAE!G72</f>
        <v>24339</v>
      </c>
      <c r="U72" s="58">
        <f t="shared" si="1"/>
        <v>0</v>
      </c>
      <c r="V72" s="49">
        <f>+AR!D72</f>
        <v>34048.720000000001</v>
      </c>
      <c r="W72" s="49">
        <f>+SEAF!D72</f>
        <v>0</v>
      </c>
      <c r="X72" s="49">
        <f>+SEGE!Y72</f>
        <v>-75345.72</v>
      </c>
      <c r="Y72" s="49">
        <f>+MANIF!U72</f>
        <v>46.56</v>
      </c>
      <c r="Z72" s="49">
        <f>+AFJ!AD72</f>
        <v>887.44</v>
      </c>
      <c r="AA72" s="49">
        <f>+SMOB!D72</f>
        <v>467</v>
      </c>
      <c r="AB72" s="49">
        <f>+CULTURE!J72</f>
        <v>954</v>
      </c>
      <c r="AC72" s="49">
        <f>+REST!N72</f>
        <v>18732</v>
      </c>
      <c r="AD72" s="49">
        <f>+CLAE!M72</f>
        <v>20210</v>
      </c>
      <c r="AE72" s="49">
        <f t="shared" si="2"/>
        <v>0</v>
      </c>
    </row>
    <row r="73" spans="1:31" x14ac:dyDescent="0.25">
      <c r="A73" s="5" t="s">
        <v>57</v>
      </c>
      <c r="B73" s="260">
        <f>AR!B73</f>
        <v>0</v>
      </c>
      <c r="C73" s="260">
        <f>SEAF!B73</f>
        <v>0</v>
      </c>
      <c r="D73" s="260">
        <f>SEGE!B73</f>
        <v>0</v>
      </c>
      <c r="E73" s="260">
        <f>MANIF!B73</f>
        <v>0</v>
      </c>
      <c r="F73" s="260">
        <f>AFJ!B73</f>
        <v>0</v>
      </c>
      <c r="G73" s="260">
        <f>SMOB!B73</f>
        <v>0</v>
      </c>
      <c r="H73" s="260">
        <f>CULTURE!B73</f>
        <v>0</v>
      </c>
      <c r="I73" s="260">
        <f>REST!B73</f>
        <v>0</v>
      </c>
      <c r="J73" s="260">
        <f>CLAE!B73</f>
        <v>0</v>
      </c>
      <c r="K73" s="260">
        <f t="shared" si="0"/>
        <v>0</v>
      </c>
      <c r="L73" s="58">
        <f>AR!C73</f>
        <v>0</v>
      </c>
      <c r="M73" s="58">
        <f>SEAF!C73</f>
        <v>0</v>
      </c>
      <c r="N73" s="58">
        <f>SEGE!N73</f>
        <v>0</v>
      </c>
      <c r="O73" s="58">
        <f>MANIF!L73</f>
        <v>0</v>
      </c>
      <c r="P73" s="58">
        <f>AFJ!P73</f>
        <v>0</v>
      </c>
      <c r="Q73" s="58">
        <f>SMOB!C73</f>
        <v>0</v>
      </c>
      <c r="R73" s="58">
        <f>CULTURE!F73</f>
        <v>0</v>
      </c>
      <c r="S73" s="58">
        <f>REST!H73</f>
        <v>0</v>
      </c>
      <c r="T73" s="58">
        <f>CLAE!G73</f>
        <v>0</v>
      </c>
      <c r="U73" s="58">
        <f t="shared" si="1"/>
        <v>0</v>
      </c>
      <c r="V73" s="49">
        <f>+AR!D73</f>
        <v>0</v>
      </c>
      <c r="W73" s="49">
        <f>+SEAF!D73</f>
        <v>0</v>
      </c>
      <c r="X73" s="49">
        <f>+SEGE!Y73</f>
        <v>3357.97</v>
      </c>
      <c r="Y73" s="49">
        <f>+MANIF!U73</f>
        <v>0</v>
      </c>
      <c r="Z73" s="49">
        <f>+AFJ!AD73</f>
        <v>0</v>
      </c>
      <c r="AA73" s="49">
        <f>+SMOB!D73</f>
        <v>0</v>
      </c>
      <c r="AB73" s="49">
        <f>+CULTURE!J73</f>
        <v>0</v>
      </c>
      <c r="AC73" s="49">
        <f>+REST!N73</f>
        <v>841</v>
      </c>
      <c r="AD73" s="49">
        <f>+CLAE!M73</f>
        <v>372.08</v>
      </c>
      <c r="AE73" s="49">
        <f t="shared" si="2"/>
        <v>4571.0499999999993</v>
      </c>
    </row>
    <row r="74" spans="1:31" x14ac:dyDescent="0.25">
      <c r="A74" s="4" t="s">
        <v>58</v>
      </c>
      <c r="B74" s="260">
        <f>AR!B74</f>
        <v>0</v>
      </c>
      <c r="C74" s="260">
        <f>SEAF!B74</f>
        <v>0</v>
      </c>
      <c r="D74" s="260">
        <f>SEGE!B74</f>
        <v>0</v>
      </c>
      <c r="E74" s="260">
        <f>MANIF!B74</f>
        <v>0</v>
      </c>
      <c r="F74" s="260">
        <f>AFJ!B74</f>
        <v>0</v>
      </c>
      <c r="G74" s="260">
        <f>SMOB!B74</f>
        <v>0</v>
      </c>
      <c r="H74" s="260">
        <f>CULTURE!B74</f>
        <v>0</v>
      </c>
      <c r="I74" s="260">
        <f>REST!B74</f>
        <v>0</v>
      </c>
      <c r="J74" s="260">
        <f>CLAE!B74</f>
        <v>0</v>
      </c>
      <c r="K74" s="260">
        <f t="shared" ref="K74:K124" si="8">SUM(B74:J74)</f>
        <v>0</v>
      </c>
      <c r="L74" s="58">
        <f>AR!C74</f>
        <v>0</v>
      </c>
      <c r="M74" s="58">
        <f>SEAF!C74</f>
        <v>0</v>
      </c>
      <c r="N74" s="58">
        <f>SEGE!N74</f>
        <v>0</v>
      </c>
      <c r="O74" s="58">
        <f>MANIF!L74</f>
        <v>0</v>
      </c>
      <c r="P74" s="58">
        <f>AFJ!P74</f>
        <v>0</v>
      </c>
      <c r="Q74" s="58">
        <f>SMOB!C74</f>
        <v>0</v>
      </c>
      <c r="R74" s="58">
        <f>CULTURE!F74</f>
        <v>0</v>
      </c>
      <c r="S74" s="58">
        <f>REST!H74</f>
        <v>0</v>
      </c>
      <c r="T74" s="58">
        <f>CLAE!G74</f>
        <v>0</v>
      </c>
      <c r="U74" s="58">
        <f t="shared" ref="U74:U124" si="9">SUM(L74:T74)</f>
        <v>0</v>
      </c>
      <c r="V74" s="49">
        <f>+AR!D74</f>
        <v>0</v>
      </c>
      <c r="W74" s="49">
        <f>+SEAF!D74</f>
        <v>0</v>
      </c>
      <c r="X74" s="49">
        <f>+SEGE!Y74</f>
        <v>0</v>
      </c>
      <c r="Y74" s="49">
        <f>+MANIF!U74</f>
        <v>0</v>
      </c>
      <c r="Z74" s="49">
        <f>+AFJ!AD74</f>
        <v>0</v>
      </c>
      <c r="AA74" s="49">
        <f>+SMOB!D74</f>
        <v>0</v>
      </c>
      <c r="AB74" s="49">
        <f>+CULTURE!J74</f>
        <v>0</v>
      </c>
      <c r="AC74" s="49">
        <f>+REST!N74</f>
        <v>0</v>
      </c>
      <c r="AD74" s="49">
        <f>+CLAE!M74</f>
        <v>0</v>
      </c>
      <c r="AE74" s="49">
        <f t="shared" ref="AE74:AE124" si="10">SUM(V74:AD74)</f>
        <v>0</v>
      </c>
    </row>
    <row r="75" spans="1:31" x14ac:dyDescent="0.25">
      <c r="A75" s="5" t="s">
        <v>59</v>
      </c>
      <c r="B75" s="260">
        <f>AR!B75</f>
        <v>0</v>
      </c>
      <c r="C75" s="260">
        <f>SEAF!B75</f>
        <v>0</v>
      </c>
      <c r="D75" s="260">
        <f>SEGE!B75</f>
        <v>0</v>
      </c>
      <c r="E75" s="260">
        <f>MANIF!B75</f>
        <v>0</v>
      </c>
      <c r="F75" s="260">
        <f>AFJ!B75</f>
        <v>0</v>
      </c>
      <c r="G75" s="260">
        <f>SMOB!B75</f>
        <v>0</v>
      </c>
      <c r="H75" s="260">
        <f>CULTURE!B75</f>
        <v>0</v>
      </c>
      <c r="I75" s="260">
        <f>REST!B75</f>
        <v>0</v>
      </c>
      <c r="J75" s="260">
        <f>CLAE!B75</f>
        <v>0</v>
      </c>
      <c r="K75" s="260">
        <f t="shared" si="8"/>
        <v>0</v>
      </c>
      <c r="L75" s="58">
        <f>AR!C75</f>
        <v>2450</v>
      </c>
      <c r="M75" s="58">
        <f>SEAF!C75</f>
        <v>0</v>
      </c>
      <c r="N75" s="58">
        <f>SEGE!N75</f>
        <v>14438.8</v>
      </c>
      <c r="O75" s="58">
        <f>MANIF!L75</f>
        <v>0</v>
      </c>
      <c r="P75" s="58">
        <f>AFJ!P75</f>
        <v>0</v>
      </c>
      <c r="Q75" s="58">
        <f>SMOB!C75</f>
        <v>0</v>
      </c>
      <c r="R75" s="58">
        <f>CULTURE!F75</f>
        <v>6863</v>
      </c>
      <c r="S75" s="58">
        <f>REST!H75</f>
        <v>33523</v>
      </c>
      <c r="T75" s="58">
        <f>CLAE!G75</f>
        <v>284</v>
      </c>
      <c r="U75" s="58">
        <f t="shared" si="9"/>
        <v>57558.8</v>
      </c>
      <c r="V75" s="49">
        <f>+AR!D75</f>
        <v>724.03</v>
      </c>
      <c r="W75" s="49">
        <f>+SEAF!D75</f>
        <v>0</v>
      </c>
      <c r="X75" s="49">
        <f>+SEGE!Y75</f>
        <v>6731.6299999999992</v>
      </c>
      <c r="Y75" s="49">
        <f>+MANIF!U75</f>
        <v>0</v>
      </c>
      <c r="Z75" s="49">
        <f>+AFJ!AD75</f>
        <v>86.92</v>
      </c>
      <c r="AA75" s="49">
        <f>+SMOB!D75</f>
        <v>0</v>
      </c>
      <c r="AB75" s="49">
        <f>+CULTURE!J75</f>
        <v>5315.9</v>
      </c>
      <c r="AC75" s="49">
        <f>+REST!N75</f>
        <v>11900.25</v>
      </c>
      <c r="AD75" s="49">
        <f>+CLAE!M75</f>
        <v>283.31</v>
      </c>
      <c r="AE75" s="49">
        <f t="shared" si="10"/>
        <v>25042.04</v>
      </c>
    </row>
    <row r="76" spans="1:31" x14ac:dyDescent="0.25">
      <c r="A76" s="4" t="s">
        <v>23</v>
      </c>
      <c r="B76" s="260">
        <f>AR!B76</f>
        <v>0</v>
      </c>
      <c r="C76" s="260">
        <f>SEAF!B76</f>
        <v>0</v>
      </c>
      <c r="D76" s="260">
        <f>SEGE!B76</f>
        <v>0</v>
      </c>
      <c r="E76" s="260">
        <f>MANIF!B76</f>
        <v>0</v>
      </c>
      <c r="F76" s="260">
        <f>AFJ!B76</f>
        <v>0</v>
      </c>
      <c r="G76" s="260">
        <f>SMOB!B76</f>
        <v>0</v>
      </c>
      <c r="H76" s="260">
        <f>CULTURE!B76</f>
        <v>0</v>
      </c>
      <c r="I76" s="260">
        <f>REST!B76</f>
        <v>0</v>
      </c>
      <c r="J76" s="260">
        <f>CLAE!B76</f>
        <v>0</v>
      </c>
      <c r="K76" s="260">
        <f t="shared" si="8"/>
        <v>0</v>
      </c>
      <c r="L76" s="58">
        <f>AR!C76</f>
        <v>8600</v>
      </c>
      <c r="M76" s="58">
        <f>SEAF!C76</f>
        <v>0</v>
      </c>
      <c r="N76" s="58">
        <f>SEGE!N76</f>
        <v>627</v>
      </c>
      <c r="O76" s="58">
        <f>MANIF!L76</f>
        <v>0</v>
      </c>
      <c r="P76" s="58">
        <f>AFJ!P76</f>
        <v>0</v>
      </c>
      <c r="Q76" s="58">
        <f>SMOB!C76</f>
        <v>0</v>
      </c>
      <c r="R76" s="58">
        <f>CULTURE!F76</f>
        <v>0</v>
      </c>
      <c r="S76" s="58">
        <f>REST!H76</f>
        <v>14340</v>
      </c>
      <c r="T76" s="58">
        <f>CLAE!G76</f>
        <v>4810</v>
      </c>
      <c r="U76" s="58">
        <f t="shared" si="9"/>
        <v>28377</v>
      </c>
      <c r="V76" s="49">
        <f>+AR!D76</f>
        <v>7732.28</v>
      </c>
      <c r="W76" s="49">
        <f>+SEAF!D76</f>
        <v>0</v>
      </c>
      <c r="X76" s="49">
        <f>+SEGE!Y76</f>
        <v>12728.220000000001</v>
      </c>
      <c r="Y76" s="49">
        <f>+MANIF!U76</f>
        <v>0</v>
      </c>
      <c r="Z76" s="49">
        <f>+AFJ!AD76</f>
        <v>0</v>
      </c>
      <c r="AA76" s="49">
        <f>+SMOB!D76</f>
        <v>0</v>
      </c>
      <c r="AB76" s="49">
        <f>+CULTURE!J76</f>
        <v>0</v>
      </c>
      <c r="AC76" s="49">
        <f>+REST!N76</f>
        <v>12623.23</v>
      </c>
      <c r="AD76" s="49">
        <f>+CLAE!M76</f>
        <v>4074.62</v>
      </c>
      <c r="AE76" s="49">
        <f t="shared" si="10"/>
        <v>37158.35</v>
      </c>
    </row>
    <row r="77" spans="1:31" x14ac:dyDescent="0.25">
      <c r="A77" s="4" t="s">
        <v>60</v>
      </c>
      <c r="B77" s="260">
        <f>AR!B77</f>
        <v>0</v>
      </c>
      <c r="C77" s="260">
        <f>SEAF!B77</f>
        <v>0</v>
      </c>
      <c r="D77" s="260">
        <f>SEGE!B77</f>
        <v>0</v>
      </c>
      <c r="E77" s="260">
        <f>MANIF!B77</f>
        <v>0</v>
      </c>
      <c r="F77" s="260">
        <f>AFJ!B77</f>
        <v>0</v>
      </c>
      <c r="G77" s="260">
        <f>SMOB!B77</f>
        <v>0</v>
      </c>
      <c r="H77" s="260">
        <f>CULTURE!B77</f>
        <v>0</v>
      </c>
      <c r="I77" s="260">
        <f>REST!B77</f>
        <v>0</v>
      </c>
      <c r="J77" s="260">
        <f>CLAE!B77</f>
        <v>0</v>
      </c>
      <c r="K77" s="260">
        <f t="shared" si="8"/>
        <v>0</v>
      </c>
      <c r="L77" s="58">
        <f>AR!C77</f>
        <v>0</v>
      </c>
      <c r="M77" s="58">
        <f>SEAF!C77</f>
        <v>0</v>
      </c>
      <c r="N77" s="58">
        <f>SEGE!N77</f>
        <v>10000</v>
      </c>
      <c r="O77" s="58">
        <f>MANIF!L77</f>
        <v>0</v>
      </c>
      <c r="P77" s="58">
        <f>AFJ!P77</f>
        <v>0</v>
      </c>
      <c r="Q77" s="58">
        <f>SMOB!C77</f>
        <v>0</v>
      </c>
      <c r="R77" s="58">
        <f>CULTURE!F77</f>
        <v>0</v>
      </c>
      <c r="S77" s="58">
        <f>REST!H77</f>
        <v>3500</v>
      </c>
      <c r="T77" s="58">
        <f>CLAE!G77</f>
        <v>0</v>
      </c>
      <c r="U77" s="58">
        <f t="shared" si="9"/>
        <v>13500</v>
      </c>
      <c r="V77" s="49">
        <f>+AR!D77</f>
        <v>0</v>
      </c>
      <c r="W77" s="49">
        <f>+SEAF!D77</f>
        <v>0</v>
      </c>
      <c r="X77" s="49">
        <f>+SEGE!Y77</f>
        <v>5139.92</v>
      </c>
      <c r="Y77" s="49">
        <f>+MANIF!U77</f>
        <v>0</v>
      </c>
      <c r="Z77" s="49">
        <f>+AFJ!AD77</f>
        <v>0</v>
      </c>
      <c r="AA77" s="49">
        <f>+SMOB!D77</f>
        <v>0</v>
      </c>
      <c r="AB77" s="49">
        <f>+CULTURE!J77</f>
        <v>0</v>
      </c>
      <c r="AC77" s="49">
        <f>+REST!N77</f>
        <v>0</v>
      </c>
      <c r="AD77" s="49">
        <f>+CLAE!M77</f>
        <v>0</v>
      </c>
      <c r="AE77" s="49">
        <f t="shared" si="10"/>
        <v>5139.92</v>
      </c>
    </row>
    <row r="78" spans="1:31" x14ac:dyDescent="0.25">
      <c r="A78" s="4" t="s">
        <v>61</v>
      </c>
      <c r="B78" s="260">
        <f>AR!B78</f>
        <v>0</v>
      </c>
      <c r="C78" s="260">
        <f>SEAF!B78</f>
        <v>0</v>
      </c>
      <c r="D78" s="260">
        <f>SEGE!B78</f>
        <v>0</v>
      </c>
      <c r="E78" s="260">
        <f>MANIF!B78</f>
        <v>0</v>
      </c>
      <c r="F78" s="260">
        <f>AFJ!B78</f>
        <v>0</v>
      </c>
      <c r="G78" s="260">
        <f>SMOB!B78</f>
        <v>0</v>
      </c>
      <c r="H78" s="260">
        <f>CULTURE!B78</f>
        <v>0</v>
      </c>
      <c r="I78" s="260">
        <f>REST!B78</f>
        <v>0</v>
      </c>
      <c r="J78" s="260">
        <f>CLAE!B78</f>
        <v>0</v>
      </c>
      <c r="K78" s="260">
        <f t="shared" si="8"/>
        <v>0</v>
      </c>
      <c r="L78" s="58">
        <f>AR!C78</f>
        <v>0</v>
      </c>
      <c r="M78" s="58">
        <f>SEAF!C78</f>
        <v>0</v>
      </c>
      <c r="N78" s="58">
        <f>SEGE!N78</f>
        <v>0</v>
      </c>
      <c r="O78" s="58">
        <f>MANIF!L78</f>
        <v>0</v>
      </c>
      <c r="P78" s="58">
        <f>AFJ!P78</f>
        <v>0</v>
      </c>
      <c r="Q78" s="58">
        <f>SMOB!C78</f>
        <v>0</v>
      </c>
      <c r="R78" s="58">
        <f>CULTURE!F78</f>
        <v>0</v>
      </c>
      <c r="S78" s="58">
        <f>REST!H78</f>
        <v>0</v>
      </c>
      <c r="T78" s="58">
        <f>CLAE!G78</f>
        <v>0</v>
      </c>
      <c r="U78" s="58">
        <f t="shared" si="9"/>
        <v>0</v>
      </c>
      <c r="V78" s="49">
        <f>+AR!D78</f>
        <v>2617.58</v>
      </c>
      <c r="W78" s="49">
        <f>+SEAF!D78</f>
        <v>0</v>
      </c>
      <c r="X78" s="49">
        <f>+SEGE!Y78</f>
        <v>2982.24</v>
      </c>
      <c r="Y78" s="49">
        <f>+MANIF!U78</f>
        <v>924</v>
      </c>
      <c r="Z78" s="49">
        <f>+AFJ!AD78</f>
        <v>2560.67</v>
      </c>
      <c r="AA78" s="49">
        <f>+SMOB!D78</f>
        <v>0</v>
      </c>
      <c r="AB78" s="49">
        <f>+CULTURE!J78</f>
        <v>0</v>
      </c>
      <c r="AC78" s="49">
        <f>+REST!N78</f>
        <v>0</v>
      </c>
      <c r="AD78" s="49">
        <f>+CLAE!M78</f>
        <v>0</v>
      </c>
      <c r="AE78" s="49">
        <f t="shared" si="10"/>
        <v>9084.49</v>
      </c>
    </row>
    <row r="79" spans="1:31" x14ac:dyDescent="0.25">
      <c r="A79" s="179" t="s">
        <v>271</v>
      </c>
      <c r="B79" s="260">
        <f>AR!B79</f>
        <v>0</v>
      </c>
      <c r="C79" s="260">
        <f>SEAF!B79</f>
        <v>0</v>
      </c>
      <c r="D79" s="260">
        <f>SEGE!B79</f>
        <v>0</v>
      </c>
      <c r="E79" s="260">
        <f>MANIF!B79</f>
        <v>0</v>
      </c>
      <c r="F79" s="260">
        <f>AFJ!B79</f>
        <v>0</v>
      </c>
      <c r="G79" s="260">
        <f>SMOB!B79</f>
        <v>0</v>
      </c>
      <c r="H79" s="260">
        <f>CULTURE!B79</f>
        <v>0</v>
      </c>
      <c r="I79" s="260">
        <f>REST!B79</f>
        <v>0</v>
      </c>
      <c r="J79" s="260">
        <f>CLAE!B79</f>
        <v>0</v>
      </c>
      <c r="K79" s="260">
        <f t="shared" ref="K79" si="11">SUM(B79:J79)</f>
        <v>0</v>
      </c>
      <c r="L79" s="58">
        <f>AR!C79</f>
        <v>0</v>
      </c>
      <c r="M79" s="58">
        <f>SEAF!C79</f>
        <v>0</v>
      </c>
      <c r="N79" s="58">
        <f>SEGE!N79</f>
        <v>0</v>
      </c>
      <c r="O79" s="58">
        <f>MANIF!L79</f>
        <v>0</v>
      </c>
      <c r="P79" s="58">
        <f>AFJ!P79</f>
        <v>0</v>
      </c>
      <c r="Q79" s="58">
        <f>SMOB!C79</f>
        <v>0</v>
      </c>
      <c r="R79" s="58">
        <f>CULTURE!F79</f>
        <v>0</v>
      </c>
      <c r="S79" s="58">
        <f>REST!H79</f>
        <v>-38579.397823849198</v>
      </c>
      <c r="T79" s="58">
        <f>CLAE!G79</f>
        <v>0</v>
      </c>
      <c r="U79" s="58">
        <f t="shared" si="9"/>
        <v>-38579.397823849198</v>
      </c>
      <c r="V79" s="49"/>
      <c r="W79" s="49"/>
      <c r="X79" s="49"/>
      <c r="Y79" s="49"/>
      <c r="Z79" s="49"/>
      <c r="AA79" s="49"/>
      <c r="AB79" s="49"/>
      <c r="AC79" s="49"/>
      <c r="AD79" s="49"/>
      <c r="AE79" s="49"/>
    </row>
    <row r="80" spans="1:31" x14ac:dyDescent="0.25">
      <c r="A80" s="5" t="s">
        <v>106</v>
      </c>
      <c r="B80" s="260">
        <f>AR!B80</f>
        <v>0</v>
      </c>
      <c r="C80" s="260">
        <f>SEAF!B80</f>
        <v>0</v>
      </c>
      <c r="D80" s="260">
        <f>SEGE!B80</f>
        <v>0</v>
      </c>
      <c r="E80" s="260">
        <f>MANIF!B80</f>
        <v>0</v>
      </c>
      <c r="F80" s="260">
        <f>AFJ!B80</f>
        <v>0</v>
      </c>
      <c r="G80" s="260">
        <f>SMOB!B80</f>
        <v>0</v>
      </c>
      <c r="H80" s="260">
        <f>CULTURE!B80</f>
        <v>0</v>
      </c>
      <c r="I80" s="260">
        <f>REST!B80</f>
        <v>0</v>
      </c>
      <c r="J80" s="260">
        <f>CLAE!B80</f>
        <v>0</v>
      </c>
      <c r="K80" s="260">
        <f t="shared" si="8"/>
        <v>0</v>
      </c>
      <c r="L80" s="58">
        <f>AR!C80</f>
        <v>0</v>
      </c>
      <c r="M80" s="58">
        <f>SEAF!C80</f>
        <v>0</v>
      </c>
      <c r="N80" s="58">
        <f>SEGE!N80</f>
        <v>0</v>
      </c>
      <c r="O80" s="58">
        <f>MANIF!L80</f>
        <v>0</v>
      </c>
      <c r="P80" s="58">
        <f>AFJ!P80</f>
        <v>0</v>
      </c>
      <c r="Q80" s="58">
        <f>SMOB!C80</f>
        <v>0</v>
      </c>
      <c r="R80" s="58">
        <f>CULTURE!F80</f>
        <v>-4500</v>
      </c>
      <c r="S80" s="58">
        <f>REST!H80</f>
        <v>0</v>
      </c>
      <c r="T80" s="58">
        <f>CLAE!G80</f>
        <v>0</v>
      </c>
      <c r="U80" s="58">
        <f t="shared" si="9"/>
        <v>-4500</v>
      </c>
      <c r="V80" s="49">
        <f>+AR!D80</f>
        <v>0</v>
      </c>
      <c r="W80" s="49">
        <f>+SEAF!D80</f>
        <v>0</v>
      </c>
      <c r="X80" s="49">
        <f>+SEGE!Y80</f>
        <v>0</v>
      </c>
      <c r="Y80" s="49">
        <f>+MANIF!U80</f>
        <v>0</v>
      </c>
      <c r="Z80" s="49">
        <f>+AFJ!AD80</f>
        <v>0</v>
      </c>
      <c r="AA80" s="49">
        <f>+SMOB!D80</f>
        <v>0</v>
      </c>
      <c r="AB80" s="49">
        <f>+CULTURE!J80</f>
        <v>-3848.65</v>
      </c>
      <c r="AC80" s="49">
        <f>+REST!N80</f>
        <v>0</v>
      </c>
      <c r="AD80" s="49">
        <f>+CLAE!M80</f>
        <v>0</v>
      </c>
      <c r="AE80" s="49">
        <f t="shared" si="10"/>
        <v>-3848.65</v>
      </c>
    </row>
    <row r="81" spans="1:31" x14ac:dyDescent="0.25">
      <c r="A81" s="5" t="s">
        <v>107</v>
      </c>
      <c r="B81" s="260">
        <f>AR!B81</f>
        <v>0</v>
      </c>
      <c r="C81" s="260">
        <f>SEAF!B81</f>
        <v>0</v>
      </c>
      <c r="D81" s="260">
        <f>SEGE!B81</f>
        <v>0</v>
      </c>
      <c r="E81" s="260">
        <f>MANIF!B81</f>
        <v>0</v>
      </c>
      <c r="F81" s="260">
        <f>AFJ!B81</f>
        <v>0</v>
      </c>
      <c r="G81" s="260">
        <f>SMOB!B81</f>
        <v>0</v>
      </c>
      <c r="H81" s="260">
        <f>CULTURE!B81</f>
        <v>0</v>
      </c>
      <c r="I81" s="260">
        <f>REST!B81</f>
        <v>0</v>
      </c>
      <c r="J81" s="260">
        <f>CLAE!B81</f>
        <v>0</v>
      </c>
      <c r="K81" s="260">
        <f t="shared" si="8"/>
        <v>0</v>
      </c>
      <c r="L81" s="58">
        <f>AR!C81</f>
        <v>0</v>
      </c>
      <c r="M81" s="58">
        <f>SEAF!C81</f>
        <v>0</v>
      </c>
      <c r="N81" s="58">
        <f>SEGE!N81</f>
        <v>0</v>
      </c>
      <c r="O81" s="58">
        <f>MANIF!L81</f>
        <v>0</v>
      </c>
      <c r="P81" s="58">
        <f>AFJ!P81</f>
        <v>-7200</v>
      </c>
      <c r="Q81" s="58">
        <f>SMOB!C81</f>
        <v>0</v>
      </c>
      <c r="R81" s="58">
        <f>CULTURE!F81</f>
        <v>0</v>
      </c>
      <c r="S81" s="58">
        <f>REST!H81</f>
        <v>0</v>
      </c>
      <c r="T81" s="58">
        <f>CLAE!G81</f>
        <v>0</v>
      </c>
      <c r="U81" s="58">
        <f t="shared" si="9"/>
        <v>-7200</v>
      </c>
      <c r="V81" s="49">
        <f>+AR!D81</f>
        <v>0</v>
      </c>
      <c r="W81" s="49">
        <f>+SEAF!D81</f>
        <v>0</v>
      </c>
      <c r="X81" s="49">
        <f>+SEGE!Y81</f>
        <v>0</v>
      </c>
      <c r="Y81" s="49">
        <f>+MANIF!U81</f>
        <v>0</v>
      </c>
      <c r="Z81" s="49">
        <f>+AFJ!AD81</f>
        <v>-8199.5</v>
      </c>
      <c r="AA81" s="49">
        <f>+SMOB!D81</f>
        <v>0</v>
      </c>
      <c r="AB81" s="49">
        <f>+CULTURE!J81</f>
        <v>0</v>
      </c>
      <c r="AC81" s="49">
        <f>+REST!N81</f>
        <v>0</v>
      </c>
      <c r="AD81" s="49">
        <f>+CLAE!M81</f>
        <v>0</v>
      </c>
      <c r="AE81" s="49">
        <f t="shared" si="10"/>
        <v>-8199.5</v>
      </c>
    </row>
    <row r="82" spans="1:31" x14ac:dyDescent="0.25">
      <c r="A82" s="5" t="s">
        <v>108</v>
      </c>
      <c r="B82" s="260">
        <f>AR!B82</f>
        <v>0</v>
      </c>
      <c r="C82" s="260">
        <f>SEAF!B82</f>
        <v>0</v>
      </c>
      <c r="D82" s="260">
        <f>SEGE!B82</f>
        <v>0</v>
      </c>
      <c r="E82" s="260">
        <f>MANIF!B82</f>
        <v>0</v>
      </c>
      <c r="F82" s="260">
        <f>AFJ!B82</f>
        <v>0</v>
      </c>
      <c r="G82" s="260">
        <f>SMOB!B82</f>
        <v>0</v>
      </c>
      <c r="H82" s="260">
        <f>CULTURE!B82</f>
        <v>0</v>
      </c>
      <c r="I82" s="260">
        <f>REST!B82</f>
        <v>0</v>
      </c>
      <c r="J82" s="260">
        <f>CLAE!B82</f>
        <v>0</v>
      </c>
      <c r="K82" s="260">
        <f t="shared" si="8"/>
        <v>0</v>
      </c>
      <c r="L82" s="58">
        <f>AR!C82</f>
        <v>0</v>
      </c>
      <c r="M82" s="58">
        <f>SEAF!C82</f>
        <v>0</v>
      </c>
      <c r="N82" s="58">
        <f>SEGE!N82</f>
        <v>0</v>
      </c>
      <c r="O82" s="58">
        <f>MANIF!L82</f>
        <v>0</v>
      </c>
      <c r="P82" s="58">
        <f>AFJ!P82</f>
        <v>0</v>
      </c>
      <c r="Q82" s="58">
        <f>SMOB!C82</f>
        <v>0</v>
      </c>
      <c r="R82" s="58">
        <f>CULTURE!F82</f>
        <v>0</v>
      </c>
      <c r="S82" s="58">
        <f>REST!H82</f>
        <v>0</v>
      </c>
      <c r="T82" s="58">
        <f>CLAE!G82</f>
        <v>-264355</v>
      </c>
      <c r="U82" s="58">
        <f t="shared" si="9"/>
        <v>-264355</v>
      </c>
      <c r="V82" s="49">
        <f>+AR!D82</f>
        <v>0</v>
      </c>
      <c r="W82" s="49">
        <f>+SEAF!D82</f>
        <v>0</v>
      </c>
      <c r="X82" s="49">
        <f>+SEGE!Y82</f>
        <v>0</v>
      </c>
      <c r="Y82" s="49">
        <f>+MANIF!U82</f>
        <v>0</v>
      </c>
      <c r="Z82" s="49">
        <f>+AFJ!AD82</f>
        <v>0</v>
      </c>
      <c r="AA82" s="49">
        <f>+SMOB!D82</f>
        <v>0</v>
      </c>
      <c r="AB82" s="49">
        <f>+CULTURE!J82</f>
        <v>0</v>
      </c>
      <c r="AC82" s="49">
        <f>+REST!N82</f>
        <v>0</v>
      </c>
      <c r="AD82" s="49">
        <f>+CLAE!M82</f>
        <v>-264458.86</v>
      </c>
      <c r="AE82" s="49">
        <f t="shared" si="10"/>
        <v>-264458.86</v>
      </c>
    </row>
    <row r="83" spans="1:31" x14ac:dyDescent="0.25">
      <c r="A83" s="5" t="s">
        <v>109</v>
      </c>
      <c r="B83" s="260">
        <f>AR!B83</f>
        <v>0</v>
      </c>
      <c r="C83" s="260">
        <f>SEAF!B83</f>
        <v>0</v>
      </c>
      <c r="D83" s="260">
        <f>SEGE!B83</f>
        <v>0</v>
      </c>
      <c r="E83" s="260">
        <f>MANIF!B83</f>
        <v>0</v>
      </c>
      <c r="F83" s="260">
        <f>AFJ!B83</f>
        <v>0</v>
      </c>
      <c r="G83" s="260">
        <f>SMOB!B83</f>
        <v>0</v>
      </c>
      <c r="H83" s="260">
        <f>CULTURE!B83</f>
        <v>0</v>
      </c>
      <c r="I83" s="260">
        <f>REST!B83</f>
        <v>0</v>
      </c>
      <c r="J83" s="260">
        <f>CLAE!B83</f>
        <v>0</v>
      </c>
      <c r="K83" s="260">
        <f t="shared" si="8"/>
        <v>0</v>
      </c>
      <c r="L83" s="58">
        <f>AR!C83</f>
        <v>0</v>
      </c>
      <c r="M83" s="58">
        <f>SEAF!C83</f>
        <v>0</v>
      </c>
      <c r="N83" s="58">
        <f>SEGE!N83</f>
        <v>0</v>
      </c>
      <c r="O83" s="58">
        <f>MANIF!L83</f>
        <v>0</v>
      </c>
      <c r="P83" s="58">
        <f>AFJ!P83</f>
        <v>0</v>
      </c>
      <c r="Q83" s="58">
        <f>SMOB!C83</f>
        <v>0</v>
      </c>
      <c r="R83" s="58">
        <f>CULTURE!F83</f>
        <v>5000</v>
      </c>
      <c r="S83" s="58">
        <f>REST!H83</f>
        <v>0</v>
      </c>
      <c r="T83" s="58">
        <f>CLAE!G83</f>
        <v>0</v>
      </c>
      <c r="U83" s="58">
        <f t="shared" si="9"/>
        <v>5000</v>
      </c>
      <c r="V83" s="49">
        <f>+AR!D83</f>
        <v>0</v>
      </c>
      <c r="W83" s="49">
        <f>+SEAF!D83</f>
        <v>0</v>
      </c>
      <c r="X83" s="49">
        <f>+SEGE!Y83</f>
        <v>0</v>
      </c>
      <c r="Y83" s="49">
        <f>+MANIF!U83</f>
        <v>0</v>
      </c>
      <c r="Z83" s="49">
        <f>+AFJ!AD83</f>
        <v>0</v>
      </c>
      <c r="AA83" s="49">
        <f>+SMOB!D83</f>
        <v>0</v>
      </c>
      <c r="AB83" s="49">
        <f>+CULTURE!J83</f>
        <v>3626.15</v>
      </c>
      <c r="AC83" s="49">
        <f>+REST!N83</f>
        <v>28585.47</v>
      </c>
      <c r="AD83" s="49">
        <f>+CLAE!M83</f>
        <v>26257.260000000002</v>
      </c>
      <c r="AE83" s="49">
        <f t="shared" si="10"/>
        <v>58468.880000000005</v>
      </c>
    </row>
    <row r="84" spans="1:31" x14ac:dyDescent="0.25">
      <c r="A84" s="4" t="s">
        <v>110</v>
      </c>
      <c r="B84" s="260">
        <f>AR!B84</f>
        <v>0</v>
      </c>
      <c r="C84" s="260">
        <f>SEAF!B84</f>
        <v>0</v>
      </c>
      <c r="D84" s="260">
        <f>SEGE!B84</f>
        <v>0</v>
      </c>
      <c r="E84" s="260">
        <f>MANIF!B84</f>
        <v>0</v>
      </c>
      <c r="F84" s="260">
        <f>AFJ!B84</f>
        <v>0</v>
      </c>
      <c r="G84" s="260">
        <f>SMOB!B84</f>
        <v>0</v>
      </c>
      <c r="H84" s="260">
        <f>CULTURE!B84</f>
        <v>0</v>
      </c>
      <c r="I84" s="260">
        <f>REST!B84</f>
        <v>0</v>
      </c>
      <c r="J84" s="260">
        <f>CLAE!B84</f>
        <v>0</v>
      </c>
      <c r="K84" s="260">
        <f t="shared" si="8"/>
        <v>0</v>
      </c>
      <c r="L84" s="58">
        <f>AR!C84</f>
        <v>0</v>
      </c>
      <c r="M84" s="58">
        <f>SEAF!C84</f>
        <v>0</v>
      </c>
      <c r="N84" s="58">
        <f>SEGE!N84</f>
        <v>0</v>
      </c>
      <c r="O84" s="58">
        <f>MANIF!L84</f>
        <v>0</v>
      </c>
      <c r="P84" s="58">
        <f>AFJ!P84</f>
        <v>0</v>
      </c>
      <c r="Q84" s="58">
        <f>SMOB!C84</f>
        <v>0</v>
      </c>
      <c r="R84" s="58">
        <f>CULTURE!F84</f>
        <v>0</v>
      </c>
      <c r="S84" s="58">
        <f>REST!H84</f>
        <v>0</v>
      </c>
      <c r="T84" s="58">
        <f>CLAE!G84</f>
        <v>-103311</v>
      </c>
      <c r="U84" s="58">
        <f t="shared" si="9"/>
        <v>-103311</v>
      </c>
      <c r="V84" s="49">
        <f>+AR!D84</f>
        <v>0</v>
      </c>
      <c r="W84" s="49">
        <f>+SEAF!D84</f>
        <v>0</v>
      </c>
      <c r="X84" s="49">
        <f>+SEGE!Y84</f>
        <v>0</v>
      </c>
      <c r="Y84" s="49">
        <f>+MANIF!U84</f>
        <v>0</v>
      </c>
      <c r="Z84" s="49">
        <f>+AFJ!AD84</f>
        <v>0</v>
      </c>
      <c r="AA84" s="49">
        <f>+SMOB!D84</f>
        <v>0</v>
      </c>
      <c r="AB84" s="49">
        <f>+CULTURE!J84</f>
        <v>0</v>
      </c>
      <c r="AC84" s="49">
        <f>+REST!N84</f>
        <v>0</v>
      </c>
      <c r="AD84" s="49">
        <f>+CLAE!M84</f>
        <v>-104994.25</v>
      </c>
      <c r="AE84" s="49">
        <f t="shared" si="10"/>
        <v>-104994.25</v>
      </c>
    </row>
    <row r="85" spans="1:31" x14ac:dyDescent="0.25">
      <c r="A85" s="5" t="s">
        <v>111</v>
      </c>
      <c r="B85" s="260">
        <f>AR!B85</f>
        <v>0</v>
      </c>
      <c r="C85" s="260">
        <f>SEAF!B85</f>
        <v>0</v>
      </c>
      <c r="D85" s="260">
        <f>SEGE!B85</f>
        <v>0</v>
      </c>
      <c r="E85" s="260">
        <f>MANIF!B85</f>
        <v>0</v>
      </c>
      <c r="F85" s="260">
        <f>AFJ!B85</f>
        <v>0</v>
      </c>
      <c r="G85" s="260">
        <f>SMOB!B85</f>
        <v>0</v>
      </c>
      <c r="H85" s="260">
        <f>CULTURE!B85</f>
        <v>0</v>
      </c>
      <c r="I85" s="260">
        <f>REST!B85</f>
        <v>0</v>
      </c>
      <c r="J85" s="260">
        <f>CLAE!B85</f>
        <v>0</v>
      </c>
      <c r="K85" s="260">
        <f t="shared" si="8"/>
        <v>0</v>
      </c>
      <c r="L85" s="58">
        <f>AR!C85</f>
        <v>-212000</v>
      </c>
      <c r="M85" s="58">
        <f>SEAF!C85</f>
        <v>0</v>
      </c>
      <c r="N85" s="58">
        <f>SEGE!N85</f>
        <v>0</v>
      </c>
      <c r="O85" s="58">
        <f>MANIF!L85</f>
        <v>0</v>
      </c>
      <c r="P85" s="58">
        <f>AFJ!P85</f>
        <v>-16760</v>
      </c>
      <c r="Q85" s="58">
        <f>SMOB!C85</f>
        <v>0</v>
      </c>
      <c r="R85" s="58">
        <f>CULTURE!F85</f>
        <v>0</v>
      </c>
      <c r="S85" s="58">
        <f>REST!H85</f>
        <v>0</v>
      </c>
      <c r="T85" s="58">
        <f>CLAE!G85</f>
        <v>0</v>
      </c>
      <c r="U85" s="58">
        <f t="shared" si="9"/>
        <v>-228760</v>
      </c>
      <c r="V85" s="49">
        <f>+AR!D85</f>
        <v>-221870.11000000004</v>
      </c>
      <c r="W85" s="49">
        <f>+SEAF!D85</f>
        <v>0</v>
      </c>
      <c r="X85" s="49">
        <f>+SEGE!Y85</f>
        <v>0</v>
      </c>
      <c r="Y85" s="49">
        <f>+MANIF!U85</f>
        <v>0</v>
      </c>
      <c r="Z85" s="49">
        <f>+AFJ!AD85</f>
        <v>-5301.8</v>
      </c>
      <c r="AA85" s="49">
        <f>+SMOB!D85</f>
        <v>0</v>
      </c>
      <c r="AB85" s="49">
        <f>+CULTURE!J85</f>
        <v>0</v>
      </c>
      <c r="AC85" s="49">
        <f>+REST!N85</f>
        <v>0</v>
      </c>
      <c r="AD85" s="49">
        <f>+CLAE!M85</f>
        <v>0</v>
      </c>
      <c r="AE85" s="49">
        <f t="shared" si="10"/>
        <v>-227171.91000000003</v>
      </c>
    </row>
    <row r="86" spans="1:31" x14ac:dyDescent="0.25">
      <c r="A86" s="4" t="s">
        <v>112</v>
      </c>
      <c r="B86" s="260">
        <f>AR!B86</f>
        <v>0</v>
      </c>
      <c r="C86" s="260">
        <f>SEAF!B86</f>
        <v>0</v>
      </c>
      <c r="D86" s="260">
        <f>SEGE!B86</f>
        <v>0</v>
      </c>
      <c r="E86" s="260">
        <f>MANIF!B86</f>
        <v>0</v>
      </c>
      <c r="F86" s="260">
        <f>AFJ!B86</f>
        <v>0</v>
      </c>
      <c r="G86" s="260">
        <f>SMOB!B86</f>
        <v>0</v>
      </c>
      <c r="H86" s="260">
        <f>CULTURE!B86</f>
        <v>0</v>
      </c>
      <c r="I86" s="260">
        <f>REST!B86</f>
        <v>0</v>
      </c>
      <c r="J86" s="260">
        <f>CLAE!B86</f>
        <v>0</v>
      </c>
      <c r="K86" s="260">
        <f t="shared" si="8"/>
        <v>0</v>
      </c>
      <c r="L86" s="58">
        <f>AR!C86</f>
        <v>0</v>
      </c>
      <c r="M86" s="58">
        <f>SEAF!C86</f>
        <v>0</v>
      </c>
      <c r="N86" s="58">
        <f>SEGE!N86</f>
        <v>0</v>
      </c>
      <c r="O86" s="58">
        <f>MANIF!L86</f>
        <v>0</v>
      </c>
      <c r="P86" s="58">
        <f>AFJ!P86</f>
        <v>0</v>
      </c>
      <c r="Q86" s="58">
        <f>SMOB!C86</f>
        <v>0</v>
      </c>
      <c r="R86" s="58">
        <f>CULTURE!F86</f>
        <v>0</v>
      </c>
      <c r="S86" s="58">
        <f>REST!H86</f>
        <v>0</v>
      </c>
      <c r="T86" s="58">
        <f>CLAE!G86</f>
        <v>0</v>
      </c>
      <c r="U86" s="58">
        <f t="shared" si="9"/>
        <v>0</v>
      </c>
      <c r="V86" s="49">
        <f>+AR!D86</f>
        <v>0</v>
      </c>
      <c r="W86" s="49">
        <f>+SEAF!D86</f>
        <v>0</v>
      </c>
      <c r="X86" s="49">
        <f>+SEGE!Y86</f>
        <v>0</v>
      </c>
      <c r="Y86" s="49">
        <f>+MANIF!U86</f>
        <v>0</v>
      </c>
      <c r="Z86" s="49">
        <f>+AFJ!AD86</f>
        <v>0</v>
      </c>
      <c r="AA86" s="49">
        <f>+SMOB!D86</f>
        <v>0</v>
      </c>
      <c r="AB86" s="49">
        <f>+CULTURE!J86</f>
        <v>0</v>
      </c>
      <c r="AC86" s="49">
        <f>+REST!N86</f>
        <v>-459819.12</v>
      </c>
      <c r="AD86" s="49">
        <f>+CLAE!M86</f>
        <v>0</v>
      </c>
      <c r="AE86" s="49">
        <f t="shared" si="10"/>
        <v>-459819.12</v>
      </c>
    </row>
    <row r="87" spans="1:31" x14ac:dyDescent="0.25">
      <c r="A87" s="4" t="s">
        <v>113</v>
      </c>
      <c r="B87" s="260">
        <f>AR!B87</f>
        <v>0</v>
      </c>
      <c r="C87" s="260">
        <f>SEAF!B87</f>
        <v>0</v>
      </c>
      <c r="D87" s="260">
        <f>SEGE!B87</f>
        <v>0</v>
      </c>
      <c r="E87" s="260">
        <f>MANIF!B87</f>
        <v>0</v>
      </c>
      <c r="F87" s="260">
        <f>AFJ!B87</f>
        <v>0</v>
      </c>
      <c r="G87" s="260">
        <f>SMOB!B87</f>
        <v>0</v>
      </c>
      <c r="H87" s="260">
        <f>CULTURE!B87</f>
        <v>0</v>
      </c>
      <c r="I87" s="260">
        <f>REST!B87</f>
        <v>0</v>
      </c>
      <c r="J87" s="260">
        <f>CLAE!B87</f>
        <v>0</v>
      </c>
      <c r="K87" s="260">
        <f t="shared" si="8"/>
        <v>0</v>
      </c>
      <c r="L87" s="58">
        <f>AR!C87</f>
        <v>0</v>
      </c>
      <c r="M87" s="58">
        <f>SEAF!C87</f>
        <v>0</v>
      </c>
      <c r="N87" s="58">
        <f>SEGE!N87</f>
        <v>0</v>
      </c>
      <c r="O87" s="58">
        <f>MANIF!L87</f>
        <v>0</v>
      </c>
      <c r="P87" s="58">
        <f>AFJ!P87</f>
        <v>0</v>
      </c>
      <c r="Q87" s="58">
        <f>SMOB!C87</f>
        <v>0</v>
      </c>
      <c r="R87" s="58">
        <f>CULTURE!F87</f>
        <v>0</v>
      </c>
      <c r="S87" s="58">
        <f>REST!H87</f>
        <v>-497860</v>
      </c>
      <c r="T87" s="58">
        <f>CLAE!G87</f>
        <v>0</v>
      </c>
      <c r="U87" s="58">
        <f t="shared" si="9"/>
        <v>-497860</v>
      </c>
      <c r="V87" s="49">
        <f>+AR!D87</f>
        <v>0</v>
      </c>
      <c r="W87" s="49">
        <f>+SEAF!D87</f>
        <v>0</v>
      </c>
      <c r="X87" s="49">
        <f>+SEGE!Y87</f>
        <v>0</v>
      </c>
      <c r="Y87" s="49">
        <f>+MANIF!U87</f>
        <v>0</v>
      </c>
      <c r="Z87" s="49">
        <f>+AFJ!AD87</f>
        <v>0</v>
      </c>
      <c r="AA87" s="49">
        <f>+SMOB!D87</f>
        <v>0</v>
      </c>
      <c r="AB87" s="49">
        <f>+CULTURE!J87</f>
        <v>0</v>
      </c>
      <c r="AC87" s="49">
        <f>+REST!N87</f>
        <v>-357860.75</v>
      </c>
      <c r="AD87" s="49">
        <f>+CLAE!M87</f>
        <v>0</v>
      </c>
      <c r="AE87" s="49">
        <f t="shared" si="10"/>
        <v>-357860.75</v>
      </c>
    </row>
    <row r="88" spans="1:31" x14ac:dyDescent="0.25">
      <c r="A88" s="5" t="s">
        <v>114</v>
      </c>
      <c r="B88" s="260">
        <f>AR!B88</f>
        <v>0</v>
      </c>
      <c r="C88" s="260">
        <f>SEAF!B88</f>
        <v>0</v>
      </c>
      <c r="D88" s="260">
        <f>SEGE!B88</f>
        <v>0</v>
      </c>
      <c r="E88" s="260">
        <f>MANIF!B88</f>
        <v>0</v>
      </c>
      <c r="F88" s="260">
        <f>AFJ!B88</f>
        <v>0</v>
      </c>
      <c r="G88" s="260">
        <f>SMOB!B88</f>
        <v>0</v>
      </c>
      <c r="H88" s="260">
        <f>CULTURE!B88</f>
        <v>0</v>
      </c>
      <c r="I88" s="260">
        <f>REST!B88</f>
        <v>0</v>
      </c>
      <c r="J88" s="260">
        <f>CLAE!B88</f>
        <v>0</v>
      </c>
      <c r="K88" s="260">
        <f t="shared" si="8"/>
        <v>0</v>
      </c>
      <c r="L88" s="58">
        <f>AR!C88</f>
        <v>0</v>
      </c>
      <c r="M88" s="58">
        <f>SEAF!C88</f>
        <v>0</v>
      </c>
      <c r="N88" s="58">
        <f>SEGE!N88</f>
        <v>0</v>
      </c>
      <c r="O88" s="58">
        <f>MANIF!L88</f>
        <v>0</v>
      </c>
      <c r="P88" s="58">
        <f>AFJ!P88</f>
        <v>0</v>
      </c>
      <c r="Q88" s="58">
        <f>SMOB!C88</f>
        <v>0</v>
      </c>
      <c r="R88" s="58">
        <f>CULTURE!F88</f>
        <v>0</v>
      </c>
      <c r="S88" s="58">
        <f>REST!H88</f>
        <v>0</v>
      </c>
      <c r="T88" s="58">
        <f>CLAE!G88</f>
        <v>0</v>
      </c>
      <c r="U88" s="58">
        <f t="shared" si="9"/>
        <v>0</v>
      </c>
      <c r="V88" s="49">
        <f>+AR!D88</f>
        <v>0</v>
      </c>
      <c r="W88" s="49">
        <f>+SEAF!D88</f>
        <v>0</v>
      </c>
      <c r="X88" s="49">
        <f>+SEGE!Y88</f>
        <v>0</v>
      </c>
      <c r="Y88" s="49">
        <f>+MANIF!U88</f>
        <v>0</v>
      </c>
      <c r="Z88" s="49">
        <f>+AFJ!AD88</f>
        <v>0</v>
      </c>
      <c r="AA88" s="49">
        <f>+SMOB!D88</f>
        <v>0</v>
      </c>
      <c r="AB88" s="49">
        <f>+CULTURE!J88</f>
        <v>0</v>
      </c>
      <c r="AC88" s="49">
        <f>+REST!N88</f>
        <v>0</v>
      </c>
      <c r="AD88" s="49">
        <f>+CLAE!M88</f>
        <v>0</v>
      </c>
      <c r="AE88" s="49">
        <f t="shared" si="10"/>
        <v>0</v>
      </c>
    </row>
    <row r="89" spans="1:31" x14ac:dyDescent="0.25">
      <c r="A89" s="4" t="s">
        <v>115</v>
      </c>
      <c r="B89" s="260">
        <f>AR!B89</f>
        <v>0</v>
      </c>
      <c r="C89" s="260">
        <f>SEAF!B89</f>
        <v>0</v>
      </c>
      <c r="D89" s="260">
        <f>SEGE!B89</f>
        <v>0</v>
      </c>
      <c r="E89" s="260">
        <f>MANIF!B89</f>
        <v>0</v>
      </c>
      <c r="F89" s="260">
        <f>AFJ!B89</f>
        <v>0</v>
      </c>
      <c r="G89" s="260">
        <f>SMOB!B89</f>
        <v>0</v>
      </c>
      <c r="H89" s="260">
        <f>CULTURE!B89</f>
        <v>0</v>
      </c>
      <c r="I89" s="260">
        <f>REST!B89</f>
        <v>0</v>
      </c>
      <c r="J89" s="260">
        <f>CLAE!B89</f>
        <v>0</v>
      </c>
      <c r="K89" s="260">
        <f t="shared" si="8"/>
        <v>0</v>
      </c>
      <c r="L89" s="58">
        <f>AR!C89</f>
        <v>-9360</v>
      </c>
      <c r="M89" s="58">
        <f>SEAF!C89</f>
        <v>0</v>
      </c>
      <c r="N89" s="58">
        <f>SEGE!N89</f>
        <v>0</v>
      </c>
      <c r="O89" s="58">
        <f>MANIF!L89</f>
        <v>-2050</v>
      </c>
      <c r="P89" s="58">
        <f>AFJ!P89</f>
        <v>-1100</v>
      </c>
      <c r="Q89" s="58">
        <f>SMOB!C89</f>
        <v>0</v>
      </c>
      <c r="R89" s="58">
        <f>CULTURE!F89</f>
        <v>-500</v>
      </c>
      <c r="S89" s="58">
        <f>REST!H89</f>
        <v>0</v>
      </c>
      <c r="T89" s="58">
        <f>CLAE!G89</f>
        <v>0</v>
      </c>
      <c r="U89" s="58">
        <f t="shared" si="9"/>
        <v>-13010</v>
      </c>
      <c r="V89" s="49">
        <f>+AR!D89</f>
        <v>-10736</v>
      </c>
      <c r="W89" s="49">
        <f>+SEAF!D89</f>
        <v>0</v>
      </c>
      <c r="X89" s="49">
        <f>+SEGE!Y89</f>
        <v>0</v>
      </c>
      <c r="Y89" s="49">
        <f>+MANIF!U89</f>
        <v>-2083.9300000000003</v>
      </c>
      <c r="Z89" s="49">
        <f>+AFJ!AD89</f>
        <v>-102</v>
      </c>
      <c r="AA89" s="49">
        <f>+SMOB!D89</f>
        <v>0</v>
      </c>
      <c r="AB89" s="49">
        <f>+CULTURE!J89</f>
        <v>-482</v>
      </c>
      <c r="AC89" s="49">
        <f>+REST!N89</f>
        <v>0</v>
      </c>
      <c r="AD89" s="49">
        <f>+CLAE!M89</f>
        <v>0</v>
      </c>
      <c r="AE89" s="49">
        <f t="shared" si="10"/>
        <v>-13403.93</v>
      </c>
    </row>
    <row r="90" spans="1:31" x14ac:dyDescent="0.25">
      <c r="A90" s="5" t="s">
        <v>116</v>
      </c>
      <c r="B90" s="260">
        <f>AR!B90</f>
        <v>0</v>
      </c>
      <c r="C90" s="260">
        <f>SEAF!B90</f>
        <v>0</v>
      </c>
      <c r="D90" s="260">
        <f>SEGE!B90</f>
        <v>0</v>
      </c>
      <c r="E90" s="260">
        <f>MANIF!B90</f>
        <v>0</v>
      </c>
      <c r="F90" s="260">
        <f>AFJ!B90</f>
        <v>0</v>
      </c>
      <c r="G90" s="260">
        <f>SMOB!B90</f>
        <v>0</v>
      </c>
      <c r="H90" s="260">
        <f>CULTURE!B90</f>
        <v>0</v>
      </c>
      <c r="I90" s="260">
        <f>REST!B90</f>
        <v>0</v>
      </c>
      <c r="J90" s="260">
        <f>CLAE!B90</f>
        <v>0</v>
      </c>
      <c r="K90" s="260">
        <f t="shared" si="8"/>
        <v>0</v>
      </c>
      <c r="L90" s="58">
        <f>AR!C90</f>
        <v>-3260</v>
      </c>
      <c r="M90" s="58">
        <f>SEAF!C90</f>
        <v>0</v>
      </c>
      <c r="N90" s="58">
        <f>SEGE!N90</f>
        <v>0</v>
      </c>
      <c r="O90" s="58">
        <f>MANIF!L90</f>
        <v>0</v>
      </c>
      <c r="P90" s="58">
        <f>AFJ!P90</f>
        <v>0</v>
      </c>
      <c r="Q90" s="58">
        <f>SMOB!C90</f>
        <v>0</v>
      </c>
      <c r="R90" s="58">
        <f>CULTURE!F90</f>
        <v>0</v>
      </c>
      <c r="S90" s="58">
        <f>REST!H90</f>
        <v>0</v>
      </c>
      <c r="T90" s="58">
        <f>CLAE!G90</f>
        <v>0</v>
      </c>
      <c r="U90" s="58">
        <f t="shared" si="9"/>
        <v>-3260</v>
      </c>
      <c r="V90" s="49">
        <f>+AR!D90</f>
        <v>-1519.25</v>
      </c>
      <c r="W90" s="49">
        <f>+SEAF!D90</f>
        <v>0</v>
      </c>
      <c r="X90" s="49">
        <f>+SEGE!Y90</f>
        <v>0</v>
      </c>
      <c r="Y90" s="49">
        <f>+MANIF!U90</f>
        <v>0</v>
      </c>
      <c r="Z90" s="49">
        <f>+AFJ!AD90</f>
        <v>-34.99</v>
      </c>
      <c r="AA90" s="49">
        <f>+SMOB!D90</f>
        <v>0</v>
      </c>
      <c r="AB90" s="49">
        <f>+CULTURE!J90</f>
        <v>-42.9</v>
      </c>
      <c r="AC90" s="49">
        <f>+REST!N90</f>
        <v>0</v>
      </c>
      <c r="AD90" s="49">
        <f>+CLAE!M90</f>
        <v>0</v>
      </c>
      <c r="AE90" s="49">
        <f t="shared" si="10"/>
        <v>-1597.14</v>
      </c>
    </row>
    <row r="91" spans="1:31" x14ac:dyDescent="0.25">
      <c r="A91" s="5" t="s">
        <v>117</v>
      </c>
      <c r="B91" s="260">
        <f>AR!B91</f>
        <v>0</v>
      </c>
      <c r="C91" s="260">
        <f>SEAF!B91</f>
        <v>0</v>
      </c>
      <c r="D91" s="260">
        <f>SEGE!B91</f>
        <v>0</v>
      </c>
      <c r="E91" s="260">
        <f>MANIF!B91</f>
        <v>0</v>
      </c>
      <c r="F91" s="260">
        <f>AFJ!B91</f>
        <v>0</v>
      </c>
      <c r="G91" s="260">
        <f>SMOB!B91</f>
        <v>0</v>
      </c>
      <c r="H91" s="260">
        <f>CULTURE!B91</f>
        <v>0</v>
      </c>
      <c r="I91" s="260">
        <f>REST!B91</f>
        <v>0</v>
      </c>
      <c r="J91" s="260">
        <f>CLAE!B91</f>
        <v>0</v>
      </c>
      <c r="K91" s="260">
        <f t="shared" si="8"/>
        <v>0</v>
      </c>
      <c r="L91" s="58">
        <f>AR!C91</f>
        <v>-4360</v>
      </c>
      <c r="M91" s="58">
        <f>SEAF!C91</f>
        <v>0</v>
      </c>
      <c r="N91" s="58">
        <f>SEGE!N91</f>
        <v>0</v>
      </c>
      <c r="O91" s="58">
        <f>MANIF!L91</f>
        <v>0</v>
      </c>
      <c r="P91" s="58">
        <f>AFJ!P91</f>
        <v>0</v>
      </c>
      <c r="Q91" s="58">
        <f>SMOB!C91</f>
        <v>0</v>
      </c>
      <c r="R91" s="58">
        <f>CULTURE!F91</f>
        <v>0</v>
      </c>
      <c r="S91" s="58">
        <f>REST!H91</f>
        <v>0</v>
      </c>
      <c r="T91" s="58">
        <f>CLAE!G91</f>
        <v>0</v>
      </c>
      <c r="U91" s="58">
        <f t="shared" si="9"/>
        <v>-4360</v>
      </c>
      <c r="V91" s="49">
        <f>+AR!D91</f>
        <v>-5424</v>
      </c>
      <c r="W91" s="49">
        <f>+SEAF!D91</f>
        <v>0</v>
      </c>
      <c r="X91" s="49">
        <f>+SEGE!Y91</f>
        <v>0</v>
      </c>
      <c r="Y91" s="49">
        <f>+MANIF!U91</f>
        <v>0</v>
      </c>
      <c r="Z91" s="49">
        <f>+AFJ!AD91</f>
        <v>0</v>
      </c>
      <c r="AA91" s="49">
        <f>+SMOB!D91</f>
        <v>0</v>
      </c>
      <c r="AB91" s="49">
        <f>+CULTURE!J91</f>
        <v>0</v>
      </c>
      <c r="AC91" s="49">
        <f>+REST!N91</f>
        <v>0</v>
      </c>
      <c r="AD91" s="49">
        <f>+CLAE!M91</f>
        <v>0</v>
      </c>
      <c r="AE91" s="49">
        <f t="shared" si="10"/>
        <v>-5424</v>
      </c>
    </row>
    <row r="92" spans="1:31" x14ac:dyDescent="0.25">
      <c r="A92" s="5" t="s">
        <v>6</v>
      </c>
      <c r="B92" s="260">
        <f>AR!B92</f>
        <v>0</v>
      </c>
      <c r="C92" s="260">
        <f>SEAF!B92</f>
        <v>0</v>
      </c>
      <c r="D92" s="260">
        <f>SEGE!B92</f>
        <v>0</v>
      </c>
      <c r="E92" s="260">
        <f>MANIF!B92</f>
        <v>0</v>
      </c>
      <c r="F92" s="260">
        <f>AFJ!B92</f>
        <v>0</v>
      </c>
      <c r="G92" s="260">
        <f>SMOB!B92</f>
        <v>0</v>
      </c>
      <c r="H92" s="260">
        <f>CULTURE!B92</f>
        <v>0</v>
      </c>
      <c r="I92" s="260">
        <f>REST!B92</f>
        <v>0</v>
      </c>
      <c r="J92" s="260">
        <f>CLAE!B92</f>
        <v>0</v>
      </c>
      <c r="K92" s="260">
        <f t="shared" si="8"/>
        <v>0</v>
      </c>
      <c r="L92" s="58">
        <f>AR!C92</f>
        <v>0</v>
      </c>
      <c r="M92" s="58">
        <f>SEAF!C92</f>
        <v>0</v>
      </c>
      <c r="N92" s="58">
        <f>SEGE!N92</f>
        <v>-2710</v>
      </c>
      <c r="O92" s="58">
        <f>MANIF!L92</f>
        <v>0</v>
      </c>
      <c r="P92" s="58">
        <f>AFJ!P92</f>
        <v>0</v>
      </c>
      <c r="Q92" s="58">
        <f>SMOB!C92</f>
        <v>0</v>
      </c>
      <c r="R92" s="58">
        <f>CULTURE!F92</f>
        <v>0</v>
      </c>
      <c r="S92" s="58">
        <f>REST!H92</f>
        <v>-92861</v>
      </c>
      <c r="T92" s="58">
        <f>CLAE!G92</f>
        <v>0</v>
      </c>
      <c r="U92" s="58">
        <f t="shared" si="9"/>
        <v>-95571</v>
      </c>
      <c r="V92" s="49">
        <f>+AR!D92</f>
        <v>-70</v>
      </c>
      <c r="W92" s="49">
        <f>+SEAF!D92</f>
        <v>0</v>
      </c>
      <c r="X92" s="49">
        <f>+SEGE!Y92</f>
        <v>-7147.8</v>
      </c>
      <c r="Y92" s="49">
        <f>+MANIF!U92</f>
        <v>0</v>
      </c>
      <c r="Z92" s="49">
        <f>+AFJ!AD92</f>
        <v>0</v>
      </c>
      <c r="AA92" s="49">
        <f>+SMOB!D92</f>
        <v>0</v>
      </c>
      <c r="AB92" s="49">
        <f>+CULTURE!J92</f>
        <v>0</v>
      </c>
      <c r="AC92" s="49">
        <f>+REST!N92</f>
        <v>0</v>
      </c>
      <c r="AD92" s="49">
        <f>+CLAE!M92</f>
        <v>-87</v>
      </c>
      <c r="AE92" s="49">
        <f t="shared" si="10"/>
        <v>-7304.8</v>
      </c>
    </row>
    <row r="93" spans="1:31" x14ac:dyDescent="0.25">
      <c r="A93" s="4" t="s">
        <v>118</v>
      </c>
      <c r="B93" s="260">
        <f>AR!B93</f>
        <v>0</v>
      </c>
      <c r="C93" s="260">
        <f>SEAF!B93</f>
        <v>0</v>
      </c>
      <c r="D93" s="260">
        <f>SEGE!B93</f>
        <v>0</v>
      </c>
      <c r="E93" s="260">
        <f>MANIF!B93</f>
        <v>0</v>
      </c>
      <c r="F93" s="260">
        <f>AFJ!B93</f>
        <v>0</v>
      </c>
      <c r="G93" s="260">
        <f>SMOB!B93</f>
        <v>0</v>
      </c>
      <c r="H93" s="260">
        <f>CULTURE!B93</f>
        <v>0</v>
      </c>
      <c r="I93" s="260">
        <f>REST!B93</f>
        <v>0</v>
      </c>
      <c r="J93" s="260">
        <f>CLAE!B93</f>
        <v>0</v>
      </c>
      <c r="K93" s="260">
        <f t="shared" si="8"/>
        <v>0</v>
      </c>
      <c r="L93" s="58">
        <f>AR!C93</f>
        <v>0</v>
      </c>
      <c r="M93" s="58">
        <f>SEAF!C93</f>
        <v>0</v>
      </c>
      <c r="N93" s="58">
        <f>SEGE!N93</f>
        <v>0</v>
      </c>
      <c r="O93" s="58">
        <f>MANIF!L93</f>
        <v>0</v>
      </c>
      <c r="P93" s="58">
        <f>AFJ!P93</f>
        <v>0</v>
      </c>
      <c r="Q93" s="58">
        <f>SMOB!C93</f>
        <v>0</v>
      </c>
      <c r="R93" s="58">
        <f>CULTURE!F93</f>
        <v>0</v>
      </c>
      <c r="S93" s="58">
        <f>REST!H93</f>
        <v>0</v>
      </c>
      <c r="T93" s="58">
        <f>CLAE!G93</f>
        <v>0</v>
      </c>
      <c r="U93" s="58">
        <f t="shared" si="9"/>
        <v>0</v>
      </c>
      <c r="V93" s="49">
        <f>+AR!D93</f>
        <v>0</v>
      </c>
      <c r="W93" s="49">
        <f>+SEAF!D93</f>
        <v>0</v>
      </c>
      <c r="X93" s="49">
        <f>+SEGE!Y93</f>
        <v>0</v>
      </c>
      <c r="Y93" s="49">
        <f>+MANIF!U93</f>
        <v>0</v>
      </c>
      <c r="Z93" s="49">
        <f>+AFJ!AD93</f>
        <v>0</v>
      </c>
      <c r="AA93" s="49">
        <f>+SMOB!D93</f>
        <v>0</v>
      </c>
      <c r="AB93" s="49">
        <f>+CULTURE!J93</f>
        <v>0</v>
      </c>
      <c r="AC93" s="49">
        <f>+REST!N93</f>
        <v>-5055.1499999999996</v>
      </c>
      <c r="AD93" s="49">
        <f>+CLAE!M93</f>
        <v>0</v>
      </c>
      <c r="AE93" s="49">
        <f t="shared" si="10"/>
        <v>-5055.1499999999996</v>
      </c>
    </row>
    <row r="94" spans="1:31" x14ac:dyDescent="0.25">
      <c r="A94" s="5" t="s">
        <v>85</v>
      </c>
      <c r="B94" s="260">
        <f>AR!B94</f>
        <v>0</v>
      </c>
      <c r="C94" s="260">
        <f>SEAF!B94</f>
        <v>0</v>
      </c>
      <c r="D94" s="260">
        <f>SEGE!B94</f>
        <v>0</v>
      </c>
      <c r="E94" s="260">
        <f>MANIF!B94</f>
        <v>0</v>
      </c>
      <c r="F94" s="260">
        <f>AFJ!B94</f>
        <v>0</v>
      </c>
      <c r="G94" s="260">
        <f>SMOB!B94</f>
        <v>0</v>
      </c>
      <c r="H94" s="260">
        <f>CULTURE!B94</f>
        <v>0</v>
      </c>
      <c r="I94" s="260">
        <f>REST!B94</f>
        <v>0</v>
      </c>
      <c r="J94" s="260">
        <f>CLAE!B94</f>
        <v>0</v>
      </c>
      <c r="K94" s="260">
        <f t="shared" si="8"/>
        <v>0</v>
      </c>
      <c r="L94" s="58">
        <f>AR!C94</f>
        <v>0</v>
      </c>
      <c r="M94" s="58">
        <f>SEAF!C94</f>
        <v>0</v>
      </c>
      <c r="N94" s="58">
        <f>SEGE!N94</f>
        <v>0</v>
      </c>
      <c r="O94" s="58">
        <f>MANIF!L94</f>
        <v>0</v>
      </c>
      <c r="P94" s="58">
        <f>AFJ!P94</f>
        <v>0</v>
      </c>
      <c r="Q94" s="58">
        <f>SMOB!C94</f>
        <v>0</v>
      </c>
      <c r="R94" s="58">
        <f>CULTURE!F94</f>
        <v>0</v>
      </c>
      <c r="S94" s="58">
        <f>REST!H94</f>
        <v>0</v>
      </c>
      <c r="T94" s="58">
        <f>CLAE!G94</f>
        <v>0</v>
      </c>
      <c r="U94" s="58">
        <f t="shared" si="9"/>
        <v>0</v>
      </c>
      <c r="V94" s="49">
        <f>+AR!D94</f>
        <v>0</v>
      </c>
      <c r="W94" s="49">
        <f>+SEAF!D94</f>
        <v>0</v>
      </c>
      <c r="X94" s="49">
        <f>+SEGE!Y94</f>
        <v>-262</v>
      </c>
      <c r="Y94" s="49">
        <f>+MANIF!U94</f>
        <v>0</v>
      </c>
      <c r="Z94" s="49">
        <f>+AFJ!AD94</f>
        <v>0</v>
      </c>
      <c r="AA94" s="49">
        <f>+SMOB!D94</f>
        <v>0</v>
      </c>
      <c r="AB94" s="49">
        <f>+CULTURE!J94</f>
        <v>0</v>
      </c>
      <c r="AC94" s="49">
        <f>+REST!N94</f>
        <v>0</v>
      </c>
      <c r="AD94" s="49">
        <f>+CLAE!M94</f>
        <v>0</v>
      </c>
      <c r="AE94" s="49">
        <f t="shared" si="10"/>
        <v>-262</v>
      </c>
    </row>
    <row r="95" spans="1:31" x14ac:dyDescent="0.25">
      <c r="A95" s="4" t="s">
        <v>62</v>
      </c>
      <c r="B95" s="260">
        <f>AR!B95</f>
        <v>0</v>
      </c>
      <c r="C95" s="260">
        <f>SEAF!B95</f>
        <v>0</v>
      </c>
      <c r="D95" s="260">
        <f>SEGE!B95</f>
        <v>0</v>
      </c>
      <c r="E95" s="260">
        <f>MANIF!B95</f>
        <v>0</v>
      </c>
      <c r="F95" s="260">
        <f>AFJ!B95</f>
        <v>0</v>
      </c>
      <c r="G95" s="260">
        <f>SMOB!B95</f>
        <v>0</v>
      </c>
      <c r="H95" s="260">
        <f>CULTURE!B95</f>
        <v>0</v>
      </c>
      <c r="I95" s="260">
        <f>REST!B95</f>
        <v>0</v>
      </c>
      <c r="J95" s="260">
        <f>CLAE!B95</f>
        <v>0</v>
      </c>
      <c r="K95" s="260">
        <f t="shared" si="8"/>
        <v>0</v>
      </c>
      <c r="L95" s="58">
        <f>AR!C95</f>
        <v>0</v>
      </c>
      <c r="M95" s="58">
        <f>SEAF!C95</f>
        <v>0</v>
      </c>
      <c r="N95" s="58">
        <f>SEGE!N95</f>
        <v>-44523</v>
      </c>
      <c r="O95" s="58">
        <f>MANIF!L95</f>
        <v>-4500</v>
      </c>
      <c r="P95" s="58">
        <f>AFJ!P95</f>
        <v>-2660</v>
      </c>
      <c r="Q95" s="58">
        <f>SMOB!C95</f>
        <v>0</v>
      </c>
      <c r="R95" s="58">
        <f>CULTURE!F95</f>
        <v>0</v>
      </c>
      <c r="S95" s="58">
        <f>REST!H95</f>
        <v>0</v>
      </c>
      <c r="T95" s="58">
        <f>CLAE!G95</f>
        <v>0</v>
      </c>
      <c r="U95" s="58">
        <f t="shared" si="9"/>
        <v>-51683</v>
      </c>
      <c r="V95" s="49">
        <f>+AR!D95</f>
        <v>0</v>
      </c>
      <c r="W95" s="49">
        <f>+SEAF!D95</f>
        <v>0</v>
      </c>
      <c r="X95" s="49">
        <f>+SEGE!Y95</f>
        <v>-1740</v>
      </c>
      <c r="Y95" s="49">
        <f>+MANIF!U95</f>
        <v>-4500</v>
      </c>
      <c r="Z95" s="49">
        <f>+AFJ!AD95</f>
        <v>-1000</v>
      </c>
      <c r="AA95" s="49">
        <f>+SMOB!D95</f>
        <v>0</v>
      </c>
      <c r="AB95" s="49">
        <f>+CULTURE!J95</f>
        <v>-2993</v>
      </c>
      <c r="AC95" s="49">
        <f>+REST!N95</f>
        <v>0</v>
      </c>
      <c r="AD95" s="49">
        <f>+CLAE!M95</f>
        <v>0</v>
      </c>
      <c r="AE95" s="49">
        <f t="shared" si="10"/>
        <v>-10233</v>
      </c>
    </row>
    <row r="96" spans="1:31" x14ac:dyDescent="0.25">
      <c r="A96" s="5" t="s">
        <v>119</v>
      </c>
      <c r="B96" s="260">
        <f>AR!B96</f>
        <v>0</v>
      </c>
      <c r="C96" s="260">
        <f>SEAF!B96</f>
        <v>0</v>
      </c>
      <c r="D96" s="260">
        <f>SEGE!B96</f>
        <v>0</v>
      </c>
      <c r="E96" s="260">
        <f>MANIF!B96</f>
        <v>0</v>
      </c>
      <c r="F96" s="260">
        <f>AFJ!B96</f>
        <v>0</v>
      </c>
      <c r="G96" s="260">
        <f>SMOB!B96</f>
        <v>0</v>
      </c>
      <c r="H96" s="260">
        <f>CULTURE!B96</f>
        <v>0</v>
      </c>
      <c r="I96" s="260">
        <f>REST!B96</f>
        <v>0</v>
      </c>
      <c r="J96" s="260">
        <f>CLAE!B96</f>
        <v>0</v>
      </c>
      <c r="K96" s="260">
        <f t="shared" si="8"/>
        <v>0</v>
      </c>
      <c r="L96" s="58">
        <f>AR!C96</f>
        <v>0</v>
      </c>
      <c r="M96" s="58">
        <f>SEAF!C96</f>
        <v>0</v>
      </c>
      <c r="N96" s="58">
        <f>SEGE!N96</f>
        <v>0</v>
      </c>
      <c r="O96" s="58">
        <f>MANIF!L96</f>
        <v>0</v>
      </c>
      <c r="P96" s="58">
        <f>AFJ!P96</f>
        <v>0</v>
      </c>
      <c r="Q96" s="58">
        <f>SMOB!C96</f>
        <v>0</v>
      </c>
      <c r="R96" s="58">
        <f>CULTURE!F96</f>
        <v>-78291</v>
      </c>
      <c r="S96" s="58">
        <f>REST!H96</f>
        <v>0</v>
      </c>
      <c r="T96" s="58">
        <f>CLAE!G96</f>
        <v>0</v>
      </c>
      <c r="U96" s="58">
        <f t="shared" si="9"/>
        <v>-78291</v>
      </c>
      <c r="V96" s="49">
        <f>+AR!D96</f>
        <v>0</v>
      </c>
      <c r="W96" s="49">
        <f>+SEAF!D96</f>
        <v>0</v>
      </c>
      <c r="X96" s="49">
        <f>+SEGE!Y96</f>
        <v>0</v>
      </c>
      <c r="Y96" s="49">
        <f>+MANIF!U96</f>
        <v>0</v>
      </c>
      <c r="Z96" s="49">
        <f>+AFJ!AD96</f>
        <v>0</v>
      </c>
      <c r="AA96" s="49">
        <f>+SMOB!D96</f>
        <v>0</v>
      </c>
      <c r="AB96" s="49">
        <f>+CULTURE!J96</f>
        <v>-71503</v>
      </c>
      <c r="AC96" s="49">
        <f>+REST!N96</f>
        <v>-145819</v>
      </c>
      <c r="AD96" s="49">
        <f>+CLAE!M96</f>
        <v>0</v>
      </c>
      <c r="AE96" s="49">
        <f t="shared" si="10"/>
        <v>-217322</v>
      </c>
    </row>
    <row r="97" spans="1:31" x14ac:dyDescent="0.25">
      <c r="A97" s="4" t="s">
        <v>120</v>
      </c>
      <c r="B97" s="260">
        <f>AR!B97</f>
        <v>0</v>
      </c>
      <c r="C97" s="260">
        <f>SEAF!B97</f>
        <v>0</v>
      </c>
      <c r="D97" s="260">
        <f>SEGE!B97</f>
        <v>0</v>
      </c>
      <c r="E97" s="260">
        <f>MANIF!B97</f>
        <v>0</v>
      </c>
      <c r="F97" s="260">
        <f>AFJ!B97</f>
        <v>0</v>
      </c>
      <c r="G97" s="260">
        <f>SMOB!B97</f>
        <v>0</v>
      </c>
      <c r="H97" s="260">
        <f>CULTURE!B97</f>
        <v>0</v>
      </c>
      <c r="I97" s="260">
        <f>REST!B97</f>
        <v>0</v>
      </c>
      <c r="J97" s="260">
        <f>CLAE!B97</f>
        <v>0</v>
      </c>
      <c r="K97" s="260">
        <f t="shared" si="8"/>
        <v>0</v>
      </c>
      <c r="L97" s="58">
        <f>AR!C97</f>
        <v>0</v>
      </c>
      <c r="M97" s="58">
        <f>SEAF!C97</f>
        <v>0</v>
      </c>
      <c r="N97" s="58">
        <f>SEGE!N97</f>
        <v>0</v>
      </c>
      <c r="O97" s="58">
        <f>MANIF!L97</f>
        <v>0</v>
      </c>
      <c r="P97" s="58">
        <f>AFJ!P97</f>
        <v>0</v>
      </c>
      <c r="Q97" s="58">
        <f>SMOB!C97</f>
        <v>-32021</v>
      </c>
      <c r="R97" s="58">
        <f>CULTURE!F97</f>
        <v>0</v>
      </c>
      <c r="S97" s="58">
        <f>REST!H97</f>
        <v>0</v>
      </c>
      <c r="T97" s="58">
        <f>CLAE!G97</f>
        <v>0</v>
      </c>
      <c r="U97" s="58">
        <f t="shared" si="9"/>
        <v>-32021</v>
      </c>
      <c r="V97" s="49">
        <f>+AR!D97</f>
        <v>0</v>
      </c>
      <c r="W97" s="49">
        <f>+SEAF!D97</f>
        <v>0</v>
      </c>
      <c r="X97" s="49">
        <f>+SEGE!Y97</f>
        <v>0</v>
      </c>
      <c r="Y97" s="49">
        <f>+MANIF!U97</f>
        <v>0</v>
      </c>
      <c r="Z97" s="49">
        <f>+AFJ!AD97</f>
        <v>0</v>
      </c>
      <c r="AA97" s="49">
        <f>+SMOB!D97</f>
        <v>-28941</v>
      </c>
      <c r="AB97" s="49">
        <f>+CULTURE!J97</f>
        <v>0</v>
      </c>
      <c r="AC97" s="49">
        <f>+REST!N97</f>
        <v>0</v>
      </c>
      <c r="AD97" s="49">
        <f>+CLAE!M97</f>
        <v>0</v>
      </c>
      <c r="AE97" s="49">
        <f t="shared" si="10"/>
        <v>-28941</v>
      </c>
    </row>
    <row r="98" spans="1:31" x14ac:dyDescent="0.25">
      <c r="A98" s="4" t="s">
        <v>121</v>
      </c>
      <c r="B98" s="260">
        <f>AR!B98</f>
        <v>0</v>
      </c>
      <c r="C98" s="260">
        <f>SEAF!B98</f>
        <v>0</v>
      </c>
      <c r="D98" s="260">
        <f>SEGE!B98</f>
        <v>0</v>
      </c>
      <c r="E98" s="260">
        <f>MANIF!B98</f>
        <v>0</v>
      </c>
      <c r="F98" s="260">
        <f>AFJ!B98</f>
        <v>0</v>
      </c>
      <c r="G98" s="260">
        <f>SMOB!B98</f>
        <v>0</v>
      </c>
      <c r="H98" s="260">
        <f>CULTURE!B98</f>
        <v>0</v>
      </c>
      <c r="I98" s="260">
        <f>REST!B98</f>
        <v>0</v>
      </c>
      <c r="J98" s="260">
        <f>CLAE!B98</f>
        <v>0</v>
      </c>
      <c r="K98" s="260">
        <f t="shared" si="8"/>
        <v>0</v>
      </c>
      <c r="L98" s="58">
        <f>AR!C98</f>
        <v>0</v>
      </c>
      <c r="M98" s="58">
        <f>SEAF!C98</f>
        <v>0</v>
      </c>
      <c r="N98" s="58">
        <f>SEGE!N98</f>
        <v>0</v>
      </c>
      <c r="O98" s="58">
        <f>MANIF!L98</f>
        <v>0</v>
      </c>
      <c r="P98" s="58">
        <f>AFJ!P98</f>
        <v>-490</v>
      </c>
      <c r="Q98" s="58">
        <f>SMOB!C98</f>
        <v>0</v>
      </c>
      <c r="R98" s="58">
        <f>CULTURE!F98</f>
        <v>0</v>
      </c>
      <c r="S98" s="58">
        <f>REST!H98</f>
        <v>0</v>
      </c>
      <c r="T98" s="58">
        <f>CLAE!G98</f>
        <v>0</v>
      </c>
      <c r="U98" s="58">
        <f t="shared" si="9"/>
        <v>-490</v>
      </c>
      <c r="V98" s="49">
        <f>+AR!D98</f>
        <v>0</v>
      </c>
      <c r="W98" s="49">
        <f>+SEAF!D98</f>
        <v>0</v>
      </c>
      <c r="X98" s="49">
        <f>+SEGE!Y98</f>
        <v>0</v>
      </c>
      <c r="Y98" s="49">
        <f>+MANIF!U98</f>
        <v>0</v>
      </c>
      <c r="Z98" s="49">
        <f>+AFJ!AD98</f>
        <v>0</v>
      </c>
      <c r="AA98" s="49">
        <f>+SMOB!D98</f>
        <v>0</v>
      </c>
      <c r="AB98" s="49">
        <f>+CULTURE!J98</f>
        <v>0</v>
      </c>
      <c r="AC98" s="49">
        <f>+REST!N98</f>
        <v>0</v>
      </c>
      <c r="AD98" s="49">
        <f>+CLAE!M98</f>
        <v>0</v>
      </c>
      <c r="AE98" s="49">
        <f t="shared" si="10"/>
        <v>0</v>
      </c>
    </row>
    <row r="99" spans="1:31" x14ac:dyDescent="0.25">
      <c r="A99" s="4" t="s">
        <v>63</v>
      </c>
      <c r="B99" s="260">
        <f>AR!B99</f>
        <v>0</v>
      </c>
      <c r="C99" s="260">
        <f>SEAF!B99</f>
        <v>0</v>
      </c>
      <c r="D99" s="260">
        <f>SEGE!B99</f>
        <v>0</v>
      </c>
      <c r="E99" s="260">
        <f>MANIF!B99</f>
        <v>0</v>
      </c>
      <c r="F99" s="260">
        <f>AFJ!B99</f>
        <v>0</v>
      </c>
      <c r="G99" s="260">
        <f>SMOB!B99</f>
        <v>0</v>
      </c>
      <c r="H99" s="260">
        <f>CULTURE!B99</f>
        <v>0</v>
      </c>
      <c r="I99" s="260">
        <f>REST!B99</f>
        <v>0</v>
      </c>
      <c r="J99" s="260">
        <f>CLAE!B99</f>
        <v>0</v>
      </c>
      <c r="K99" s="260">
        <f t="shared" si="8"/>
        <v>0</v>
      </c>
      <c r="L99" s="58">
        <f>AR!C99</f>
        <v>0</v>
      </c>
      <c r="M99" s="58">
        <f>SEAF!C99</f>
        <v>0</v>
      </c>
      <c r="N99" s="58">
        <f>SEGE!N99</f>
        <v>-2500</v>
      </c>
      <c r="O99" s="58">
        <f>MANIF!L99</f>
        <v>0</v>
      </c>
      <c r="P99" s="58">
        <f>AFJ!P99</f>
        <v>-5000</v>
      </c>
      <c r="Q99" s="58">
        <f>SMOB!C99</f>
        <v>0</v>
      </c>
      <c r="R99" s="58">
        <f>CULTURE!F99</f>
        <v>0</v>
      </c>
      <c r="S99" s="58">
        <f>REST!H99</f>
        <v>0</v>
      </c>
      <c r="T99" s="58">
        <f>CLAE!G99</f>
        <v>0</v>
      </c>
      <c r="U99" s="58">
        <f t="shared" si="9"/>
        <v>-7500</v>
      </c>
      <c r="V99" s="49">
        <f>+AR!D99</f>
        <v>0</v>
      </c>
      <c r="W99" s="49">
        <f>+SEAF!D99</f>
        <v>0</v>
      </c>
      <c r="X99" s="49">
        <f>+SEGE!Y99</f>
        <v>-2500</v>
      </c>
      <c r="Y99" s="49">
        <f>+MANIF!U99</f>
        <v>0</v>
      </c>
      <c r="Z99" s="49">
        <f>+AFJ!AD99</f>
        <v>0</v>
      </c>
      <c r="AA99" s="49">
        <f>+SMOB!D99</f>
        <v>0</v>
      </c>
      <c r="AB99" s="49">
        <f>+CULTURE!J99</f>
        <v>0</v>
      </c>
      <c r="AC99" s="49">
        <f>+REST!N99</f>
        <v>0</v>
      </c>
      <c r="AD99" s="49">
        <f>+CLAE!M99</f>
        <v>0</v>
      </c>
      <c r="AE99" s="49">
        <f t="shared" si="10"/>
        <v>-2500</v>
      </c>
    </row>
    <row r="100" spans="1:31" x14ac:dyDescent="0.25">
      <c r="A100" s="4" t="s">
        <v>64</v>
      </c>
      <c r="B100" s="260">
        <f>AR!B100</f>
        <v>0</v>
      </c>
      <c r="C100" s="260">
        <f>SEAF!B100</f>
        <v>0</v>
      </c>
      <c r="D100" s="260">
        <f>SEGE!B100</f>
        <v>0</v>
      </c>
      <c r="E100" s="260">
        <f>MANIF!B100</f>
        <v>0</v>
      </c>
      <c r="F100" s="260">
        <f>AFJ!B100</f>
        <v>0</v>
      </c>
      <c r="G100" s="260">
        <f>SMOB!B100</f>
        <v>0</v>
      </c>
      <c r="H100" s="260">
        <f>CULTURE!B100</f>
        <v>0</v>
      </c>
      <c r="I100" s="260">
        <f>REST!B100</f>
        <v>0</v>
      </c>
      <c r="J100" s="260">
        <f>CLAE!B100</f>
        <v>0</v>
      </c>
      <c r="K100" s="260">
        <f t="shared" si="8"/>
        <v>0</v>
      </c>
      <c r="L100" s="58">
        <f>AR!C100</f>
        <v>0</v>
      </c>
      <c r="M100" s="58">
        <f>SEAF!C100</f>
        <v>0</v>
      </c>
      <c r="N100" s="58">
        <f>SEGE!N100</f>
        <v>-80764</v>
      </c>
      <c r="O100" s="58">
        <f>MANIF!L100</f>
        <v>0</v>
      </c>
      <c r="P100" s="58">
        <f>AFJ!P100</f>
        <v>0</v>
      </c>
      <c r="Q100" s="58">
        <f>SMOB!C100</f>
        <v>0</v>
      </c>
      <c r="R100" s="58">
        <f>CULTURE!F100</f>
        <v>0</v>
      </c>
      <c r="S100" s="58">
        <f>REST!H100</f>
        <v>0</v>
      </c>
      <c r="T100" s="58">
        <f>CLAE!G100</f>
        <v>0</v>
      </c>
      <c r="U100" s="58">
        <f t="shared" si="9"/>
        <v>-80764</v>
      </c>
      <c r="V100" s="49">
        <f>+AR!D100</f>
        <v>0</v>
      </c>
      <c r="W100" s="49">
        <f>+SEAF!D100</f>
        <v>0</v>
      </c>
      <c r="X100" s="49">
        <f>+SEGE!Y100</f>
        <v>-70785</v>
      </c>
      <c r="Y100" s="49">
        <f>+MANIF!U100</f>
        <v>0</v>
      </c>
      <c r="Z100" s="49">
        <f>+AFJ!AD100</f>
        <v>0</v>
      </c>
      <c r="AA100" s="49">
        <f>+SMOB!D100</f>
        <v>0</v>
      </c>
      <c r="AB100" s="49">
        <f>+CULTURE!J100</f>
        <v>0</v>
      </c>
      <c r="AC100" s="49">
        <f>+REST!N100</f>
        <v>0</v>
      </c>
      <c r="AD100" s="49">
        <f>+CLAE!M100</f>
        <v>0</v>
      </c>
      <c r="AE100" s="49">
        <f t="shared" si="10"/>
        <v>-70785</v>
      </c>
    </row>
    <row r="101" spans="1:31" x14ac:dyDescent="0.25">
      <c r="A101" s="4" t="s">
        <v>122</v>
      </c>
      <c r="B101" s="260">
        <f>AR!B101</f>
        <v>0</v>
      </c>
      <c r="C101" s="260">
        <f>SEAF!B101</f>
        <v>0</v>
      </c>
      <c r="D101" s="260">
        <f>SEGE!B101</f>
        <v>0</v>
      </c>
      <c r="E101" s="260">
        <f>MANIF!B101</f>
        <v>0</v>
      </c>
      <c r="F101" s="260">
        <f>AFJ!B101</f>
        <v>0</v>
      </c>
      <c r="G101" s="260">
        <f>SMOB!B101</f>
        <v>0</v>
      </c>
      <c r="H101" s="260">
        <f>CULTURE!B101</f>
        <v>0</v>
      </c>
      <c r="I101" s="260">
        <f>REST!B101</f>
        <v>0</v>
      </c>
      <c r="J101" s="260">
        <f>CLAE!B101</f>
        <v>0</v>
      </c>
      <c r="K101" s="260">
        <f t="shared" si="8"/>
        <v>0</v>
      </c>
      <c r="L101" s="58">
        <f>AR!C101</f>
        <v>0</v>
      </c>
      <c r="M101" s="58">
        <f>SEAF!C101</f>
        <v>0</v>
      </c>
      <c r="N101" s="58">
        <f>SEGE!N101</f>
        <v>0</v>
      </c>
      <c r="O101" s="58">
        <f>MANIF!L101</f>
        <v>0</v>
      </c>
      <c r="P101" s="58">
        <f>AFJ!P101</f>
        <v>-27020</v>
      </c>
      <c r="Q101" s="58">
        <f>SMOB!C101</f>
        <v>0</v>
      </c>
      <c r="R101" s="58">
        <f>CULTURE!F101</f>
        <v>0</v>
      </c>
      <c r="S101" s="58">
        <f>REST!H101</f>
        <v>0</v>
      </c>
      <c r="T101" s="58">
        <f>CLAE!G101</f>
        <v>0</v>
      </c>
      <c r="U101" s="58">
        <f t="shared" si="9"/>
        <v>-27020</v>
      </c>
      <c r="V101" s="49">
        <f>+AR!D101</f>
        <v>0</v>
      </c>
      <c r="W101" s="49">
        <f>+SEAF!D101</f>
        <v>0</v>
      </c>
      <c r="X101" s="49">
        <f>+SEGE!Y101</f>
        <v>0</v>
      </c>
      <c r="Y101" s="49">
        <f>+MANIF!U101</f>
        <v>0</v>
      </c>
      <c r="Z101" s="49">
        <f>+AFJ!AD101</f>
        <v>-23682</v>
      </c>
      <c r="AA101" s="49">
        <f>+SMOB!D101</f>
        <v>0</v>
      </c>
      <c r="AB101" s="49">
        <f>+CULTURE!J101</f>
        <v>0</v>
      </c>
      <c r="AC101" s="49">
        <f>+REST!N101</f>
        <v>0</v>
      </c>
      <c r="AD101" s="49">
        <f>+CLAE!M101</f>
        <v>0</v>
      </c>
      <c r="AE101" s="49">
        <f t="shared" si="10"/>
        <v>-23682</v>
      </c>
    </row>
    <row r="102" spans="1:31" x14ac:dyDescent="0.25">
      <c r="A102" s="5" t="s">
        <v>65</v>
      </c>
      <c r="B102" s="260">
        <f>AR!B102</f>
        <v>0</v>
      </c>
      <c r="C102" s="260">
        <f>SEAF!B102</f>
        <v>0</v>
      </c>
      <c r="D102" s="260">
        <f>SEGE!B102</f>
        <v>0</v>
      </c>
      <c r="E102" s="260">
        <f>MANIF!B102</f>
        <v>0</v>
      </c>
      <c r="F102" s="260">
        <f>AFJ!B102</f>
        <v>0</v>
      </c>
      <c r="G102" s="260">
        <f>SMOB!B102</f>
        <v>0</v>
      </c>
      <c r="H102" s="260">
        <f>CULTURE!B102</f>
        <v>0</v>
      </c>
      <c r="I102" s="260">
        <f>REST!B102</f>
        <v>0</v>
      </c>
      <c r="J102" s="260">
        <f>CLAE!B102</f>
        <v>0</v>
      </c>
      <c r="K102" s="260">
        <f t="shared" si="8"/>
        <v>0</v>
      </c>
      <c r="L102" s="58">
        <f>AR!C102</f>
        <v>0</v>
      </c>
      <c r="M102" s="58">
        <f>SEAF!C102</f>
        <v>0</v>
      </c>
      <c r="N102" s="58">
        <f>SEGE!N102</f>
        <v>0</v>
      </c>
      <c r="O102" s="58">
        <f>MANIF!L102</f>
        <v>0</v>
      </c>
      <c r="P102" s="58">
        <f>AFJ!P102</f>
        <v>-4000</v>
      </c>
      <c r="Q102" s="58">
        <f>SMOB!C102</f>
        <v>0</v>
      </c>
      <c r="R102" s="58">
        <f>CULTURE!F102</f>
        <v>0</v>
      </c>
      <c r="S102" s="58">
        <f>REST!H102</f>
        <v>0</v>
      </c>
      <c r="T102" s="58">
        <f>CLAE!G102</f>
        <v>0</v>
      </c>
      <c r="U102" s="58">
        <f t="shared" si="9"/>
        <v>-4000</v>
      </c>
      <c r="V102" s="49">
        <f>+AR!D102</f>
        <v>0</v>
      </c>
      <c r="W102" s="49">
        <f>+SEAF!D102</f>
        <v>0</v>
      </c>
      <c r="X102" s="49">
        <f>+SEGE!Y102</f>
        <v>0</v>
      </c>
      <c r="Y102" s="49">
        <f>+MANIF!U102</f>
        <v>0</v>
      </c>
      <c r="Z102" s="49">
        <f>+AFJ!AD102</f>
        <v>-2000</v>
      </c>
      <c r="AA102" s="49">
        <f>+SMOB!D102</f>
        <v>0</v>
      </c>
      <c r="AB102" s="49">
        <f>+CULTURE!J102</f>
        <v>0</v>
      </c>
      <c r="AC102" s="49">
        <f>+REST!N102</f>
        <v>-831.61</v>
      </c>
      <c r="AD102" s="49">
        <f>+CLAE!M102</f>
        <v>-5168.3900000000003</v>
      </c>
      <c r="AE102" s="49">
        <f t="shared" si="10"/>
        <v>-8000</v>
      </c>
    </row>
    <row r="103" spans="1:31" x14ac:dyDescent="0.25">
      <c r="A103" s="4" t="s">
        <v>66</v>
      </c>
      <c r="B103" s="260">
        <f>AR!B103</f>
        <v>0</v>
      </c>
      <c r="C103" s="260">
        <f>SEAF!B103</f>
        <v>0</v>
      </c>
      <c r="D103" s="260">
        <f>SEGE!B103</f>
        <v>0</v>
      </c>
      <c r="E103" s="260">
        <f>MANIF!B103</f>
        <v>0</v>
      </c>
      <c r="F103" s="260">
        <f>AFJ!B103</f>
        <v>0</v>
      </c>
      <c r="G103" s="260">
        <f>SMOB!B103</f>
        <v>0</v>
      </c>
      <c r="H103" s="260">
        <f>CULTURE!B103</f>
        <v>0</v>
      </c>
      <c r="I103" s="260">
        <f>REST!B103</f>
        <v>0</v>
      </c>
      <c r="J103" s="260">
        <f>CLAE!B103</f>
        <v>0</v>
      </c>
      <c r="K103" s="260">
        <f t="shared" si="8"/>
        <v>0</v>
      </c>
      <c r="L103" s="58">
        <f>AR!C103</f>
        <v>-480</v>
      </c>
      <c r="M103" s="58">
        <f>SEAF!C103</f>
        <v>0</v>
      </c>
      <c r="N103" s="58">
        <f>SEGE!N103</f>
        <v>-30000</v>
      </c>
      <c r="O103" s="58">
        <f>MANIF!L103</f>
        <v>-1920</v>
      </c>
      <c r="P103" s="58">
        <f>AFJ!P103</f>
        <v>-24281.060606060604</v>
      </c>
      <c r="Q103" s="58">
        <f>SMOB!C103</f>
        <v>-9000</v>
      </c>
      <c r="R103" s="58">
        <f>CULTURE!F103</f>
        <v>0</v>
      </c>
      <c r="S103" s="58">
        <f>REST!H103</f>
        <v>0</v>
      </c>
      <c r="T103" s="58">
        <f>CLAE!G103</f>
        <v>0</v>
      </c>
      <c r="U103" s="58">
        <f t="shared" si="9"/>
        <v>-65681.060606060608</v>
      </c>
      <c r="V103" s="49">
        <f>+AR!D103</f>
        <v>-1414</v>
      </c>
      <c r="W103" s="49">
        <f>+SEAF!D103</f>
        <v>0</v>
      </c>
      <c r="X103" s="49">
        <f>+SEGE!Y103</f>
        <v>-31186</v>
      </c>
      <c r="Y103" s="49">
        <f>+MANIF!U103</f>
        <v>-2200</v>
      </c>
      <c r="Z103" s="49">
        <f>+AFJ!AD103</f>
        <v>-21150</v>
      </c>
      <c r="AA103" s="49">
        <f>+SMOB!D103</f>
        <v>0</v>
      </c>
      <c r="AB103" s="49">
        <f>+CULTURE!J103</f>
        <v>0</v>
      </c>
      <c r="AC103" s="49">
        <f>+REST!N103</f>
        <v>0</v>
      </c>
      <c r="AD103" s="49">
        <f>+CLAE!M103</f>
        <v>-466.3</v>
      </c>
      <c r="AE103" s="49">
        <f t="shared" si="10"/>
        <v>-56416.3</v>
      </c>
    </row>
    <row r="104" spans="1:31" x14ac:dyDescent="0.25">
      <c r="A104" s="4" t="s">
        <v>123</v>
      </c>
      <c r="B104" s="260">
        <f>AR!B104</f>
        <v>0</v>
      </c>
      <c r="C104" s="260">
        <f>SEAF!B104</f>
        <v>0</v>
      </c>
      <c r="D104" s="260">
        <f>SEGE!B104</f>
        <v>0</v>
      </c>
      <c r="E104" s="260">
        <f>MANIF!B104</f>
        <v>0</v>
      </c>
      <c r="F104" s="260">
        <f>AFJ!B104</f>
        <v>0</v>
      </c>
      <c r="G104" s="260">
        <f>SMOB!B104</f>
        <v>0</v>
      </c>
      <c r="H104" s="260">
        <f>CULTURE!B104</f>
        <v>0</v>
      </c>
      <c r="I104" s="260">
        <f>REST!B104</f>
        <v>0</v>
      </c>
      <c r="J104" s="260">
        <f>CLAE!B104</f>
        <v>0</v>
      </c>
      <c r="K104" s="260">
        <f t="shared" si="8"/>
        <v>0</v>
      </c>
      <c r="L104" s="58">
        <f>AR!C104</f>
        <v>0</v>
      </c>
      <c r="M104" s="58">
        <f>SEAF!C104</f>
        <v>0</v>
      </c>
      <c r="N104" s="58">
        <f>SEGE!N104</f>
        <v>0</v>
      </c>
      <c r="O104" s="58">
        <f>MANIF!L104</f>
        <v>0</v>
      </c>
      <c r="P104" s="58">
        <f>AFJ!P104</f>
        <v>-2883</v>
      </c>
      <c r="Q104" s="58">
        <f>SMOB!C104</f>
        <v>0</v>
      </c>
      <c r="R104" s="58">
        <f>CULTURE!F104</f>
        <v>0</v>
      </c>
      <c r="S104" s="58">
        <f>REST!H104</f>
        <v>0</v>
      </c>
      <c r="T104" s="58">
        <f>CLAE!G104</f>
        <v>-229775</v>
      </c>
      <c r="U104" s="58">
        <f t="shared" si="9"/>
        <v>-232658</v>
      </c>
      <c r="V104" s="49">
        <f>+AR!D104</f>
        <v>0</v>
      </c>
      <c r="W104" s="49">
        <f>+SEAF!D104</f>
        <v>0</v>
      </c>
      <c r="X104" s="49">
        <f>+SEGE!Y104</f>
        <v>0</v>
      </c>
      <c r="Y104" s="49">
        <f>+MANIF!U104</f>
        <v>0</v>
      </c>
      <c r="Z104" s="49">
        <f>+AFJ!AD104</f>
        <v>-18465</v>
      </c>
      <c r="AA104" s="49">
        <f>+SMOB!D104</f>
        <v>0</v>
      </c>
      <c r="AB104" s="49">
        <f>+CULTURE!J104</f>
        <v>0</v>
      </c>
      <c r="AC104" s="49">
        <f>+REST!N104</f>
        <v>0</v>
      </c>
      <c r="AD104" s="49">
        <f>+CLAE!M104</f>
        <v>-173406</v>
      </c>
      <c r="AE104" s="49">
        <f t="shared" si="10"/>
        <v>-191871</v>
      </c>
    </row>
    <row r="105" spans="1:31" x14ac:dyDescent="0.25">
      <c r="A105" s="4" t="s">
        <v>67</v>
      </c>
      <c r="B105" s="260">
        <f>AR!B105</f>
        <v>0</v>
      </c>
      <c r="C105" s="260">
        <f>SEAF!B105</f>
        <v>0</v>
      </c>
      <c r="D105" s="260">
        <f>SEGE!B105</f>
        <v>0</v>
      </c>
      <c r="E105" s="260">
        <f>MANIF!B105</f>
        <v>0</v>
      </c>
      <c r="F105" s="260">
        <f>AFJ!B105</f>
        <v>0</v>
      </c>
      <c r="G105" s="260">
        <f>SMOB!B105</f>
        <v>0</v>
      </c>
      <c r="H105" s="260">
        <f>CULTURE!B105</f>
        <v>0</v>
      </c>
      <c r="I105" s="260">
        <f>REST!B105</f>
        <v>0</v>
      </c>
      <c r="J105" s="260">
        <f>CLAE!B105</f>
        <v>0</v>
      </c>
      <c r="K105" s="260">
        <f t="shared" si="8"/>
        <v>0</v>
      </c>
      <c r="L105" s="58">
        <f>AR!C105</f>
        <v>0</v>
      </c>
      <c r="M105" s="58">
        <f>SEAF!C105</f>
        <v>0</v>
      </c>
      <c r="N105" s="58">
        <f>SEGE!N105</f>
        <v>0</v>
      </c>
      <c r="O105" s="58">
        <f>MANIF!L105</f>
        <v>0</v>
      </c>
      <c r="P105" s="58">
        <f>AFJ!P105</f>
        <v>0</v>
      </c>
      <c r="Q105" s="58">
        <f>SMOB!C105</f>
        <v>0</v>
      </c>
      <c r="R105" s="58">
        <f>CULTURE!F105</f>
        <v>0</v>
      </c>
      <c r="S105" s="58">
        <f>REST!H105</f>
        <v>0</v>
      </c>
      <c r="T105" s="58">
        <f>CLAE!G105</f>
        <v>0</v>
      </c>
      <c r="U105" s="58">
        <f t="shared" si="9"/>
        <v>0</v>
      </c>
      <c r="V105" s="49">
        <f>+AR!D105</f>
        <v>0</v>
      </c>
      <c r="W105" s="49">
        <f>+SEAF!D105</f>
        <v>0</v>
      </c>
      <c r="X105" s="49">
        <f>+SEGE!Y105</f>
        <v>0</v>
      </c>
      <c r="Y105" s="49">
        <f>+MANIF!U105</f>
        <v>0</v>
      </c>
      <c r="Z105" s="49">
        <f>+AFJ!AD105</f>
        <v>0</v>
      </c>
      <c r="AA105" s="49">
        <f>+SMOB!D105</f>
        <v>0</v>
      </c>
      <c r="AB105" s="49">
        <f>+CULTURE!J105</f>
        <v>0</v>
      </c>
      <c r="AC105" s="49">
        <f>+REST!N105</f>
        <v>0</v>
      </c>
      <c r="AD105" s="49">
        <f>+CLAE!M105</f>
        <v>0</v>
      </c>
      <c r="AE105" s="49">
        <f t="shared" si="10"/>
        <v>0</v>
      </c>
    </row>
    <row r="106" spans="1:31" x14ac:dyDescent="0.25">
      <c r="A106" s="4" t="s">
        <v>124</v>
      </c>
      <c r="B106" s="260">
        <f>AR!B106</f>
        <v>0</v>
      </c>
      <c r="C106" s="260">
        <f>SEAF!B106</f>
        <v>0</v>
      </c>
      <c r="D106" s="260">
        <f>SEGE!B106</f>
        <v>0</v>
      </c>
      <c r="E106" s="260">
        <f>MANIF!B106</f>
        <v>0</v>
      </c>
      <c r="F106" s="260">
        <f>AFJ!B106</f>
        <v>0</v>
      </c>
      <c r="G106" s="260">
        <f>SMOB!B106</f>
        <v>0</v>
      </c>
      <c r="H106" s="260">
        <f>CULTURE!B106</f>
        <v>0</v>
      </c>
      <c r="I106" s="260">
        <f>REST!B106</f>
        <v>0</v>
      </c>
      <c r="J106" s="260">
        <f>CLAE!B106</f>
        <v>0</v>
      </c>
      <c r="K106" s="260">
        <f t="shared" si="8"/>
        <v>0</v>
      </c>
      <c r="L106" s="58">
        <f>AR!C106</f>
        <v>0</v>
      </c>
      <c r="M106" s="58">
        <f>SEAF!C106</f>
        <v>-16800</v>
      </c>
      <c r="N106" s="58">
        <f>SEGE!N106</f>
        <v>0</v>
      </c>
      <c r="O106" s="58">
        <f>MANIF!L106</f>
        <v>0</v>
      </c>
      <c r="P106" s="58">
        <f>AFJ!P106</f>
        <v>0</v>
      </c>
      <c r="Q106" s="58">
        <f>SMOB!C106</f>
        <v>0</v>
      </c>
      <c r="R106" s="58">
        <f>CULTURE!F106</f>
        <v>0</v>
      </c>
      <c r="S106" s="58">
        <f>REST!H106</f>
        <v>0</v>
      </c>
      <c r="T106" s="58">
        <f>CLAE!G106</f>
        <v>0</v>
      </c>
      <c r="U106" s="58">
        <f t="shared" si="9"/>
        <v>-16800</v>
      </c>
      <c r="V106" s="49">
        <f>+AR!D106</f>
        <v>0</v>
      </c>
      <c r="W106" s="49">
        <f>+SEAF!D106</f>
        <v>-16595.02</v>
      </c>
      <c r="X106" s="49">
        <f>+SEGE!Y106</f>
        <v>0</v>
      </c>
      <c r="Y106" s="49">
        <f>+MANIF!U106</f>
        <v>0</v>
      </c>
      <c r="Z106" s="49">
        <f>+AFJ!AD106</f>
        <v>0</v>
      </c>
      <c r="AA106" s="49">
        <f>+SMOB!D106</f>
        <v>0</v>
      </c>
      <c r="AB106" s="49">
        <f>+CULTURE!J106</f>
        <v>0</v>
      </c>
      <c r="AC106" s="49">
        <f>+REST!N106</f>
        <v>0</v>
      </c>
      <c r="AD106" s="49">
        <f>+CLAE!M106</f>
        <v>0</v>
      </c>
      <c r="AE106" s="49">
        <f t="shared" si="10"/>
        <v>-16595.02</v>
      </c>
    </row>
    <row r="107" spans="1:31" x14ac:dyDescent="0.25">
      <c r="A107" s="5" t="s">
        <v>125</v>
      </c>
      <c r="B107" s="260">
        <f>AR!B107</f>
        <v>0</v>
      </c>
      <c r="C107" s="260">
        <f>SEAF!B107</f>
        <v>0</v>
      </c>
      <c r="D107" s="260">
        <f>SEGE!B107</f>
        <v>0</v>
      </c>
      <c r="E107" s="260">
        <f>MANIF!B107</f>
        <v>0</v>
      </c>
      <c r="F107" s="260">
        <f>AFJ!B107</f>
        <v>0</v>
      </c>
      <c r="G107" s="260">
        <f>SMOB!B107</f>
        <v>0</v>
      </c>
      <c r="H107" s="260">
        <f>CULTURE!B107</f>
        <v>0</v>
      </c>
      <c r="I107" s="260">
        <f>REST!B107</f>
        <v>0</v>
      </c>
      <c r="J107" s="260">
        <f>CLAE!B107</f>
        <v>0</v>
      </c>
      <c r="K107" s="260">
        <f t="shared" si="8"/>
        <v>0</v>
      </c>
      <c r="L107" s="58">
        <f>AR!C107</f>
        <v>0</v>
      </c>
      <c r="M107" s="58">
        <f>SEAF!C107</f>
        <v>-4200</v>
      </c>
      <c r="N107" s="58">
        <f>SEGE!N107</f>
        <v>0</v>
      </c>
      <c r="O107" s="58">
        <f>MANIF!L107</f>
        <v>0</v>
      </c>
      <c r="P107" s="58">
        <f>AFJ!P107</f>
        <v>0</v>
      </c>
      <c r="Q107" s="58">
        <f>SMOB!C107</f>
        <v>0</v>
      </c>
      <c r="R107" s="58">
        <f>CULTURE!F107</f>
        <v>0</v>
      </c>
      <c r="S107" s="58">
        <f>REST!H107</f>
        <v>0</v>
      </c>
      <c r="T107" s="58">
        <f>CLAE!G107</f>
        <v>0</v>
      </c>
      <c r="U107" s="58">
        <f t="shared" si="9"/>
        <v>-4200</v>
      </c>
      <c r="V107" s="49">
        <f>+AR!D107</f>
        <v>0</v>
      </c>
      <c r="W107" s="49">
        <f>+SEAF!D107</f>
        <v>-4108.3</v>
      </c>
      <c r="X107" s="49">
        <f>+SEGE!Y107</f>
        <v>0</v>
      </c>
      <c r="Y107" s="49">
        <f>+MANIF!U107</f>
        <v>0</v>
      </c>
      <c r="Z107" s="49">
        <f>+AFJ!AD107</f>
        <v>0</v>
      </c>
      <c r="AA107" s="49">
        <f>+SMOB!D107</f>
        <v>0</v>
      </c>
      <c r="AB107" s="49">
        <f>+CULTURE!J107</f>
        <v>0</v>
      </c>
      <c r="AC107" s="49">
        <f>+REST!N107</f>
        <v>0</v>
      </c>
      <c r="AD107" s="49">
        <f>+CLAE!M107</f>
        <v>0</v>
      </c>
      <c r="AE107" s="49">
        <f t="shared" si="10"/>
        <v>-4108.3</v>
      </c>
    </row>
    <row r="108" spans="1:31" x14ac:dyDescent="0.25">
      <c r="A108" s="4" t="s">
        <v>68</v>
      </c>
      <c r="B108" s="260">
        <f>AR!B108</f>
        <v>0</v>
      </c>
      <c r="C108" s="260">
        <f>SEAF!B108</f>
        <v>0</v>
      </c>
      <c r="D108" s="260">
        <f>SEGE!B108</f>
        <v>0</v>
      </c>
      <c r="E108" s="260">
        <f>MANIF!B108</f>
        <v>0</v>
      </c>
      <c r="F108" s="260">
        <f>AFJ!B108</f>
        <v>0</v>
      </c>
      <c r="G108" s="260">
        <f>SMOB!B108</f>
        <v>0</v>
      </c>
      <c r="H108" s="260">
        <f>CULTURE!B108</f>
        <v>0</v>
      </c>
      <c r="I108" s="260">
        <f>REST!B108</f>
        <v>0</v>
      </c>
      <c r="J108" s="260">
        <f>CLAE!B108</f>
        <v>0</v>
      </c>
      <c r="K108" s="260">
        <f t="shared" si="8"/>
        <v>0</v>
      </c>
      <c r="L108" s="58">
        <f>AR!C108</f>
        <v>0</v>
      </c>
      <c r="M108" s="58">
        <f>SEAF!C108</f>
        <v>0</v>
      </c>
      <c r="N108" s="58">
        <f>SEGE!N108</f>
        <v>0</v>
      </c>
      <c r="O108" s="58">
        <f>MANIF!L108</f>
        <v>0</v>
      </c>
      <c r="P108" s="58">
        <f>AFJ!P108</f>
        <v>0</v>
      </c>
      <c r="Q108" s="58">
        <f>SMOB!C108</f>
        <v>0</v>
      </c>
      <c r="R108" s="58">
        <f>CULTURE!F108</f>
        <v>0</v>
      </c>
      <c r="S108" s="58">
        <f>REST!H108</f>
        <v>0</v>
      </c>
      <c r="T108" s="58">
        <f>CLAE!G108</f>
        <v>0</v>
      </c>
      <c r="U108" s="58">
        <f t="shared" si="9"/>
        <v>0</v>
      </c>
      <c r="V108" s="49">
        <f>+AR!D108</f>
        <v>-0.01</v>
      </c>
      <c r="W108" s="49">
        <f>+SEAF!D108</f>
        <v>0</v>
      </c>
      <c r="X108" s="49">
        <f>+SEGE!Y108</f>
        <v>-718.15</v>
      </c>
      <c r="Y108" s="49">
        <f>+MANIF!U108</f>
        <v>0</v>
      </c>
      <c r="Z108" s="49">
        <f>+AFJ!AD108</f>
        <v>0</v>
      </c>
      <c r="AA108" s="49">
        <f>+SMOB!D108</f>
        <v>0</v>
      </c>
      <c r="AB108" s="49">
        <f>+CULTURE!J108</f>
        <v>0</v>
      </c>
      <c r="AC108" s="49">
        <f>+REST!N108</f>
        <v>0</v>
      </c>
      <c r="AD108" s="49">
        <f>+CLAE!M108</f>
        <v>0</v>
      </c>
      <c r="AE108" s="49">
        <f t="shared" si="10"/>
        <v>-718.16</v>
      </c>
    </row>
    <row r="109" spans="1:31" x14ac:dyDescent="0.25">
      <c r="A109" s="5" t="s">
        <v>69</v>
      </c>
      <c r="B109" s="260">
        <f>AR!B109</f>
        <v>0</v>
      </c>
      <c r="C109" s="260">
        <f>SEAF!B109</f>
        <v>0</v>
      </c>
      <c r="D109" s="260">
        <f>SEGE!B109</f>
        <v>0</v>
      </c>
      <c r="E109" s="260">
        <f>MANIF!B109</f>
        <v>0</v>
      </c>
      <c r="F109" s="260">
        <f>AFJ!B109</f>
        <v>0</v>
      </c>
      <c r="G109" s="260">
        <f>SMOB!B109</f>
        <v>0</v>
      </c>
      <c r="H109" s="260">
        <f>CULTURE!B109</f>
        <v>0</v>
      </c>
      <c r="I109" s="260">
        <f>REST!B109</f>
        <v>0</v>
      </c>
      <c r="J109" s="260">
        <f>CLAE!B109</f>
        <v>0</v>
      </c>
      <c r="K109" s="260">
        <f t="shared" si="8"/>
        <v>0</v>
      </c>
      <c r="L109" s="58">
        <f>AR!C109</f>
        <v>0</v>
      </c>
      <c r="M109" s="58">
        <f>SEAF!C109</f>
        <v>0</v>
      </c>
      <c r="N109" s="58">
        <f>SEGE!N109</f>
        <v>0</v>
      </c>
      <c r="O109" s="58">
        <f>MANIF!L109</f>
        <v>0</v>
      </c>
      <c r="P109" s="58">
        <f>AFJ!P109</f>
        <v>0</v>
      </c>
      <c r="Q109" s="58">
        <f>SMOB!C109</f>
        <v>0</v>
      </c>
      <c r="R109" s="58">
        <f>CULTURE!F109</f>
        <v>0</v>
      </c>
      <c r="S109" s="58">
        <f>REST!H109</f>
        <v>0</v>
      </c>
      <c r="T109" s="58">
        <f>CLAE!G109</f>
        <v>0</v>
      </c>
      <c r="U109" s="58">
        <f t="shared" si="9"/>
        <v>0</v>
      </c>
      <c r="V109" s="49">
        <f>+AR!D109</f>
        <v>0</v>
      </c>
      <c r="W109" s="49">
        <f>+SEAF!D109</f>
        <v>0</v>
      </c>
      <c r="X109" s="49">
        <f>+SEGE!Y109</f>
        <v>0</v>
      </c>
      <c r="Y109" s="49">
        <f>+MANIF!U109</f>
        <v>0</v>
      </c>
      <c r="Z109" s="49">
        <f>+AFJ!AD109</f>
        <v>0</v>
      </c>
      <c r="AA109" s="49">
        <f>+SMOB!D109</f>
        <v>0</v>
      </c>
      <c r="AB109" s="49">
        <f>+CULTURE!J109</f>
        <v>0</v>
      </c>
      <c r="AC109" s="49">
        <f>+REST!N109</f>
        <v>0</v>
      </c>
      <c r="AD109" s="49">
        <f>+CLAE!M109</f>
        <v>0</v>
      </c>
      <c r="AE109" s="49">
        <f t="shared" si="10"/>
        <v>0</v>
      </c>
    </row>
    <row r="110" spans="1:31" x14ac:dyDescent="0.25">
      <c r="A110" s="4" t="s">
        <v>70</v>
      </c>
      <c r="B110" s="260">
        <f>AR!B110</f>
        <v>0</v>
      </c>
      <c r="C110" s="260">
        <f>SEAF!B110</f>
        <v>0</v>
      </c>
      <c r="D110" s="260">
        <f>SEGE!B110</f>
        <v>0</v>
      </c>
      <c r="E110" s="260">
        <f>MANIF!B110</f>
        <v>0</v>
      </c>
      <c r="F110" s="260">
        <f>AFJ!B110</f>
        <v>0</v>
      </c>
      <c r="G110" s="260">
        <f>SMOB!B110</f>
        <v>0</v>
      </c>
      <c r="H110" s="260">
        <f>CULTURE!B110</f>
        <v>0</v>
      </c>
      <c r="I110" s="260">
        <f>REST!B110</f>
        <v>0</v>
      </c>
      <c r="J110" s="260">
        <f>CLAE!B110</f>
        <v>0</v>
      </c>
      <c r="K110" s="260">
        <f t="shared" si="8"/>
        <v>0</v>
      </c>
      <c r="L110" s="58">
        <f>AR!C110</f>
        <v>0</v>
      </c>
      <c r="M110" s="58">
        <f>SEAF!C110</f>
        <v>0</v>
      </c>
      <c r="N110" s="58">
        <f>SEGE!N110</f>
        <v>-1500</v>
      </c>
      <c r="O110" s="58">
        <f>MANIF!L110</f>
        <v>0</v>
      </c>
      <c r="P110" s="58">
        <f>AFJ!P110</f>
        <v>0</v>
      </c>
      <c r="Q110" s="58">
        <f>SMOB!C110</f>
        <v>0</v>
      </c>
      <c r="R110" s="58">
        <f>CULTURE!F110</f>
        <v>0</v>
      </c>
      <c r="S110" s="58">
        <f>REST!H110</f>
        <v>0</v>
      </c>
      <c r="T110" s="58">
        <f>CLAE!G110</f>
        <v>0</v>
      </c>
      <c r="U110" s="58">
        <f t="shared" si="9"/>
        <v>-1500</v>
      </c>
      <c r="V110" s="49">
        <f>+AR!D110</f>
        <v>0</v>
      </c>
      <c r="W110" s="49">
        <f>+SEAF!D110</f>
        <v>0</v>
      </c>
      <c r="X110" s="49">
        <f>+SEGE!Y110</f>
        <v>-2286.8200000000002</v>
      </c>
      <c r="Y110" s="49">
        <f>+MANIF!U110</f>
        <v>0</v>
      </c>
      <c r="Z110" s="49">
        <f>+AFJ!AD110</f>
        <v>0</v>
      </c>
      <c r="AA110" s="49">
        <f>+SMOB!D110</f>
        <v>0</v>
      </c>
      <c r="AB110" s="49">
        <f>+CULTURE!J110</f>
        <v>0</v>
      </c>
      <c r="AC110" s="49">
        <f>+REST!N110</f>
        <v>0</v>
      </c>
      <c r="AD110" s="49">
        <f>+CLAE!M110</f>
        <v>0</v>
      </c>
      <c r="AE110" s="49">
        <f t="shared" si="10"/>
        <v>-2286.8200000000002</v>
      </c>
    </row>
    <row r="111" spans="1:31" x14ac:dyDescent="0.25">
      <c r="A111" s="4" t="s">
        <v>71</v>
      </c>
      <c r="B111" s="260">
        <f>AR!B111</f>
        <v>0</v>
      </c>
      <c r="C111" s="260">
        <f>SEAF!B111</f>
        <v>0</v>
      </c>
      <c r="D111" s="260">
        <f>SEGE!B111</f>
        <v>0</v>
      </c>
      <c r="E111" s="260">
        <f>MANIF!B111</f>
        <v>0</v>
      </c>
      <c r="F111" s="260">
        <f>AFJ!B111</f>
        <v>0</v>
      </c>
      <c r="G111" s="260">
        <f>SMOB!B111</f>
        <v>0</v>
      </c>
      <c r="H111" s="260">
        <f>CULTURE!B111</f>
        <v>0</v>
      </c>
      <c r="I111" s="260">
        <f>REST!B111</f>
        <v>0</v>
      </c>
      <c r="J111" s="260">
        <f>CLAE!B111</f>
        <v>0</v>
      </c>
      <c r="K111" s="260">
        <f t="shared" si="8"/>
        <v>0</v>
      </c>
      <c r="L111" s="58">
        <f>AR!C111</f>
        <v>0</v>
      </c>
      <c r="M111" s="58">
        <f>SEAF!C111</f>
        <v>0</v>
      </c>
      <c r="N111" s="58">
        <f>SEGE!N111</f>
        <v>0</v>
      </c>
      <c r="O111" s="58">
        <f>MANIF!L111</f>
        <v>0</v>
      </c>
      <c r="P111" s="58">
        <f>AFJ!P111</f>
        <v>0</v>
      </c>
      <c r="Q111" s="58">
        <f>SMOB!C111</f>
        <v>0</v>
      </c>
      <c r="R111" s="58">
        <f>CULTURE!F111</f>
        <v>0</v>
      </c>
      <c r="S111" s="58">
        <f>REST!H111</f>
        <v>0</v>
      </c>
      <c r="T111" s="58">
        <f>CLAE!G111</f>
        <v>0</v>
      </c>
      <c r="U111" s="58">
        <f t="shared" si="9"/>
        <v>0</v>
      </c>
      <c r="V111" s="49">
        <f>+AR!D111</f>
        <v>-867.11</v>
      </c>
      <c r="W111" s="49">
        <f>+SEAF!D111</f>
        <v>0</v>
      </c>
      <c r="X111" s="49">
        <f>+SEGE!Y111</f>
        <v>-10</v>
      </c>
      <c r="Y111" s="49">
        <f>+MANIF!U111</f>
        <v>0</v>
      </c>
      <c r="Z111" s="49">
        <f>+AFJ!AD111</f>
        <v>-1006.01</v>
      </c>
      <c r="AA111" s="49">
        <f>+SMOB!D111</f>
        <v>0</v>
      </c>
      <c r="AB111" s="49">
        <f>+CULTURE!J111</f>
        <v>-50.36</v>
      </c>
      <c r="AC111" s="49">
        <f>+REST!N111</f>
        <v>0</v>
      </c>
      <c r="AD111" s="49">
        <f>+CLAE!M111</f>
        <v>0</v>
      </c>
      <c r="AE111" s="49">
        <f t="shared" si="10"/>
        <v>-1933.4799999999998</v>
      </c>
    </row>
    <row r="112" spans="1:31" x14ac:dyDescent="0.25">
      <c r="A112" s="5" t="s">
        <v>72</v>
      </c>
      <c r="B112" s="260">
        <f>AR!B112</f>
        <v>0</v>
      </c>
      <c r="C112" s="260">
        <f>SEAF!B112</f>
        <v>0</v>
      </c>
      <c r="D112" s="260">
        <f>SEGE!B112</f>
        <v>0</v>
      </c>
      <c r="E112" s="260">
        <f>MANIF!B112</f>
        <v>0</v>
      </c>
      <c r="F112" s="260">
        <f>AFJ!B112</f>
        <v>0</v>
      </c>
      <c r="G112" s="260">
        <f>SMOB!B112</f>
        <v>0</v>
      </c>
      <c r="H112" s="260">
        <f>CULTURE!B112</f>
        <v>0</v>
      </c>
      <c r="I112" s="260">
        <f>REST!B112</f>
        <v>0</v>
      </c>
      <c r="J112" s="260">
        <f>CLAE!B112</f>
        <v>0</v>
      </c>
      <c r="K112" s="260">
        <f t="shared" si="8"/>
        <v>0</v>
      </c>
      <c r="L112" s="58">
        <f>AR!C112</f>
        <v>0</v>
      </c>
      <c r="M112" s="58">
        <f>SEAF!C112</f>
        <v>0</v>
      </c>
      <c r="N112" s="58">
        <f>SEGE!N112</f>
        <v>0</v>
      </c>
      <c r="O112" s="58">
        <f>MANIF!L112</f>
        <v>0</v>
      </c>
      <c r="P112" s="58">
        <f>AFJ!P112</f>
        <v>0</v>
      </c>
      <c r="Q112" s="58">
        <f>SMOB!C112</f>
        <v>0</v>
      </c>
      <c r="R112" s="58">
        <f>CULTURE!F112</f>
        <v>0</v>
      </c>
      <c r="S112" s="58">
        <f>REST!H112</f>
        <v>0</v>
      </c>
      <c r="T112" s="58">
        <f>CLAE!G112</f>
        <v>0</v>
      </c>
      <c r="U112" s="58">
        <f t="shared" si="9"/>
        <v>0</v>
      </c>
      <c r="V112" s="49">
        <f>+AR!D112</f>
        <v>0</v>
      </c>
      <c r="W112" s="49">
        <f>+SEAF!D112</f>
        <v>0</v>
      </c>
      <c r="X112" s="49">
        <f>+SEGE!Y112</f>
        <v>-125.66</v>
      </c>
      <c r="Y112" s="49">
        <f>+MANIF!U112</f>
        <v>0</v>
      </c>
      <c r="Z112" s="49">
        <f>+AFJ!AD112</f>
        <v>0</v>
      </c>
      <c r="AA112" s="49">
        <f>+SMOB!D112</f>
        <v>-3.62</v>
      </c>
      <c r="AB112" s="49">
        <f>+CULTURE!J112</f>
        <v>0</v>
      </c>
      <c r="AC112" s="49">
        <f>+REST!N112</f>
        <v>0</v>
      </c>
      <c r="AD112" s="49">
        <f>+CLAE!M112</f>
        <v>-0.1</v>
      </c>
      <c r="AE112" s="49">
        <f t="shared" si="10"/>
        <v>-129.38</v>
      </c>
    </row>
    <row r="113" spans="1:31" x14ac:dyDescent="0.25">
      <c r="A113" s="5" t="s">
        <v>73</v>
      </c>
      <c r="B113" s="260">
        <f>AR!B113</f>
        <v>0</v>
      </c>
      <c r="C113" s="260">
        <f>SEAF!B113</f>
        <v>0</v>
      </c>
      <c r="D113" s="260">
        <f>SEGE!B113</f>
        <v>0</v>
      </c>
      <c r="E113" s="260">
        <f>MANIF!B113</f>
        <v>0</v>
      </c>
      <c r="F113" s="260">
        <f>AFJ!B113</f>
        <v>0</v>
      </c>
      <c r="G113" s="260">
        <f>SMOB!B113</f>
        <v>0</v>
      </c>
      <c r="H113" s="260">
        <f>CULTURE!B113</f>
        <v>0</v>
      </c>
      <c r="I113" s="260">
        <f>REST!B113</f>
        <v>0</v>
      </c>
      <c r="J113" s="260">
        <f>CLAE!B113</f>
        <v>0</v>
      </c>
      <c r="K113" s="260">
        <f t="shared" si="8"/>
        <v>0</v>
      </c>
      <c r="L113" s="58">
        <f>AR!C113</f>
        <v>0</v>
      </c>
      <c r="M113" s="58">
        <f>SEAF!C113</f>
        <v>0</v>
      </c>
      <c r="N113" s="58">
        <f>SEGE!N113</f>
        <v>-9212</v>
      </c>
      <c r="O113" s="58">
        <f>MANIF!L113</f>
        <v>0</v>
      </c>
      <c r="P113" s="58">
        <f>AFJ!P113</f>
        <v>0</v>
      </c>
      <c r="Q113" s="58">
        <f>SMOB!C113</f>
        <v>0</v>
      </c>
      <c r="R113" s="58">
        <f>CULTURE!F113</f>
        <v>-342</v>
      </c>
      <c r="S113" s="58">
        <f>REST!H113</f>
        <v>-129</v>
      </c>
      <c r="T113" s="58">
        <f>CLAE!G113</f>
        <v>-166</v>
      </c>
      <c r="U113" s="58">
        <f t="shared" si="9"/>
        <v>-9849</v>
      </c>
      <c r="V113" s="49">
        <f>+AR!D113</f>
        <v>-506.4</v>
      </c>
      <c r="W113" s="49">
        <f>+SEAF!D113</f>
        <v>0</v>
      </c>
      <c r="X113" s="49">
        <f>+SEGE!Y113</f>
        <v>-2456.0500000000002</v>
      </c>
      <c r="Y113" s="49">
        <f>+MANIF!U113</f>
        <v>0</v>
      </c>
      <c r="Z113" s="49">
        <f>+AFJ!AD113</f>
        <v>-416.95</v>
      </c>
      <c r="AA113" s="49">
        <f>+SMOB!D113</f>
        <v>0</v>
      </c>
      <c r="AB113" s="49">
        <f>+CULTURE!J113</f>
        <v>-347.65</v>
      </c>
      <c r="AC113" s="49">
        <f>+REST!N113</f>
        <v>-129.28</v>
      </c>
      <c r="AD113" s="49">
        <f>+CLAE!M113</f>
        <v>-166.14999999999998</v>
      </c>
      <c r="AE113" s="49">
        <f t="shared" si="10"/>
        <v>-4022.4800000000005</v>
      </c>
    </row>
    <row r="114" spans="1:31" x14ac:dyDescent="0.25">
      <c r="A114" s="7" t="s">
        <v>74</v>
      </c>
      <c r="B114" s="260">
        <f>AR!B114</f>
        <v>0</v>
      </c>
      <c r="C114" s="260">
        <f>SEAF!B114</f>
        <v>0</v>
      </c>
      <c r="D114" s="260">
        <f>SEGE!B114</f>
        <v>0</v>
      </c>
      <c r="E114" s="260">
        <f>MANIF!B114</f>
        <v>0</v>
      </c>
      <c r="F114" s="260">
        <f>AFJ!B114</f>
        <v>0</v>
      </c>
      <c r="G114" s="260">
        <f>SMOB!B114</f>
        <v>0</v>
      </c>
      <c r="H114" s="260">
        <f>CULTURE!B114</f>
        <v>0</v>
      </c>
      <c r="I114" s="260">
        <f>REST!B114</f>
        <v>0</v>
      </c>
      <c r="J114" s="260">
        <f>CLAE!B114</f>
        <v>0</v>
      </c>
      <c r="K114" s="260">
        <f t="shared" si="8"/>
        <v>0</v>
      </c>
      <c r="L114" s="58">
        <f>AR!C114</f>
        <v>0</v>
      </c>
      <c r="M114" s="58">
        <f>SEAF!C114</f>
        <v>0</v>
      </c>
      <c r="N114" s="58">
        <f>SEGE!N114</f>
        <v>0</v>
      </c>
      <c r="O114" s="58">
        <f>MANIF!L114</f>
        <v>0</v>
      </c>
      <c r="P114" s="58">
        <f>AFJ!P114</f>
        <v>0</v>
      </c>
      <c r="Q114" s="58">
        <f>SMOB!C114</f>
        <v>0</v>
      </c>
      <c r="R114" s="58">
        <f>CULTURE!F114</f>
        <v>0</v>
      </c>
      <c r="S114" s="58">
        <f>REST!H114</f>
        <v>0</v>
      </c>
      <c r="T114" s="58">
        <f>CLAE!G114</f>
        <v>0</v>
      </c>
      <c r="U114" s="58">
        <f t="shared" si="9"/>
        <v>0</v>
      </c>
      <c r="V114" s="49">
        <f>+AR!D114</f>
        <v>0</v>
      </c>
      <c r="W114" s="49">
        <f>+SEAF!D114</f>
        <v>0</v>
      </c>
      <c r="X114" s="49">
        <f>+SEGE!Y114</f>
        <v>-0.75</v>
      </c>
      <c r="Y114" s="49">
        <f>+MANIF!U114</f>
        <v>0</v>
      </c>
      <c r="Z114" s="49">
        <f>+AFJ!AD114</f>
        <v>0</v>
      </c>
      <c r="AA114" s="49">
        <f>+SMOB!D114</f>
        <v>0</v>
      </c>
      <c r="AB114" s="49">
        <f>+CULTURE!J114</f>
        <v>0</v>
      </c>
      <c r="AC114" s="49">
        <f>+REST!N114</f>
        <v>0</v>
      </c>
      <c r="AD114" s="49">
        <f>+CLAE!M114</f>
        <v>0</v>
      </c>
      <c r="AE114" s="49">
        <f t="shared" si="10"/>
        <v>-0.75</v>
      </c>
    </row>
    <row r="115" spans="1:31" x14ac:dyDescent="0.25">
      <c r="A115" s="5" t="s">
        <v>24</v>
      </c>
      <c r="B115" s="260">
        <f>AR!B115</f>
        <v>0</v>
      </c>
      <c r="C115" s="260">
        <f>SEAF!B115</f>
        <v>0</v>
      </c>
      <c r="D115" s="260">
        <f>SEGE!B115</f>
        <v>0</v>
      </c>
      <c r="E115" s="260">
        <f>MANIF!B115</f>
        <v>0</v>
      </c>
      <c r="F115" s="260">
        <f>AFJ!B115</f>
        <v>0</v>
      </c>
      <c r="G115" s="260">
        <f>SMOB!B115</f>
        <v>0</v>
      </c>
      <c r="H115" s="260">
        <f>CULTURE!B115</f>
        <v>0</v>
      </c>
      <c r="I115" s="260">
        <f>REST!B115</f>
        <v>0</v>
      </c>
      <c r="J115" s="260">
        <f>CLAE!B115</f>
        <v>0</v>
      </c>
      <c r="K115" s="260">
        <f t="shared" si="8"/>
        <v>0</v>
      </c>
      <c r="L115" s="58">
        <f>AR!C115</f>
        <v>-7732</v>
      </c>
      <c r="M115" s="58">
        <f>SEAF!C115</f>
        <v>0</v>
      </c>
      <c r="N115" s="58">
        <f>SEGE!N115</f>
        <v>-10517</v>
      </c>
      <c r="O115" s="58">
        <f>MANIF!L115</f>
        <v>0</v>
      </c>
      <c r="P115" s="58">
        <f>AFJ!P115</f>
        <v>0</v>
      </c>
      <c r="Q115" s="58">
        <f>SMOB!C115</f>
        <v>0</v>
      </c>
      <c r="R115" s="58">
        <f>CULTURE!F115</f>
        <v>0</v>
      </c>
      <c r="S115" s="58">
        <f>REST!H115</f>
        <v>-14835</v>
      </c>
      <c r="T115" s="58">
        <f>CLAE!G115</f>
        <v>-4075</v>
      </c>
      <c r="U115" s="58">
        <f t="shared" si="9"/>
        <v>-37159</v>
      </c>
      <c r="V115" s="49">
        <f>+AR!D115</f>
        <v>-8188.75</v>
      </c>
      <c r="W115" s="49">
        <f>+SEAF!D115</f>
        <v>0</v>
      </c>
      <c r="X115" s="49">
        <f>+SEGE!Y115</f>
        <v>-10326.030000000001</v>
      </c>
      <c r="Y115" s="49">
        <f>+MANIF!U115</f>
        <v>0</v>
      </c>
      <c r="Z115" s="49">
        <f>+AFJ!AD115</f>
        <v>0</v>
      </c>
      <c r="AA115" s="49">
        <f>+SMOB!D115</f>
        <v>0</v>
      </c>
      <c r="AB115" s="49">
        <f>+CULTURE!J115</f>
        <v>0</v>
      </c>
      <c r="AC115" s="49">
        <f>+REST!N115</f>
        <v>-9497.07</v>
      </c>
      <c r="AD115" s="49">
        <f>+CLAE!M115</f>
        <v>-6445.48</v>
      </c>
      <c r="AE115" s="49">
        <f t="shared" si="10"/>
        <v>-34457.33</v>
      </c>
    </row>
    <row r="116" spans="1:31" x14ac:dyDescent="0.25">
      <c r="A116" s="5" t="s">
        <v>75</v>
      </c>
      <c r="B116" s="260">
        <f>AR!B116</f>
        <v>0</v>
      </c>
      <c r="C116" s="260">
        <f>SEAF!B116</f>
        <v>0</v>
      </c>
      <c r="D116" s="260">
        <f>SEGE!B116</f>
        <v>0</v>
      </c>
      <c r="E116" s="260">
        <f>MANIF!B116</f>
        <v>0</v>
      </c>
      <c r="F116" s="260">
        <f>AFJ!B116</f>
        <v>0</v>
      </c>
      <c r="G116" s="260">
        <f>SMOB!B116</f>
        <v>0</v>
      </c>
      <c r="H116" s="260">
        <f>CULTURE!B116</f>
        <v>0</v>
      </c>
      <c r="I116" s="260">
        <f>REST!B116</f>
        <v>0</v>
      </c>
      <c r="J116" s="260">
        <f>CLAE!B116</f>
        <v>0</v>
      </c>
      <c r="K116" s="260">
        <f t="shared" si="8"/>
        <v>0</v>
      </c>
      <c r="L116" s="58">
        <f>AR!C116</f>
        <v>0</v>
      </c>
      <c r="M116" s="58">
        <f>SEAF!C116</f>
        <v>0</v>
      </c>
      <c r="N116" s="58">
        <f>SEGE!N116</f>
        <v>-1000</v>
      </c>
      <c r="O116" s="58">
        <f>MANIF!L116</f>
        <v>0</v>
      </c>
      <c r="P116" s="58">
        <f>AFJ!P116</f>
        <v>0</v>
      </c>
      <c r="Q116" s="58">
        <f>SMOB!C116</f>
        <v>0</v>
      </c>
      <c r="R116" s="58">
        <f>CULTURE!F116</f>
        <v>0</v>
      </c>
      <c r="S116" s="58">
        <f>REST!H116</f>
        <v>0</v>
      </c>
      <c r="T116" s="58">
        <f>CLAE!G116</f>
        <v>0</v>
      </c>
      <c r="U116" s="58">
        <f t="shared" si="9"/>
        <v>-1000</v>
      </c>
      <c r="V116" s="49">
        <f>+AR!D116</f>
        <v>0</v>
      </c>
      <c r="W116" s="49">
        <f>+SEAF!D116</f>
        <v>0</v>
      </c>
      <c r="X116" s="49">
        <f>+SEGE!Y116</f>
        <v>-16616.57</v>
      </c>
      <c r="Y116" s="49">
        <f>+MANIF!U116</f>
        <v>0</v>
      </c>
      <c r="Z116" s="49">
        <f>+AFJ!AD116</f>
        <v>0</v>
      </c>
      <c r="AA116" s="49">
        <f>+SMOB!D116</f>
        <v>0</v>
      </c>
      <c r="AB116" s="49">
        <f>+CULTURE!J116</f>
        <v>0</v>
      </c>
      <c r="AC116" s="49">
        <f>+REST!N116</f>
        <v>0</v>
      </c>
      <c r="AD116" s="49">
        <f>+CLAE!M116</f>
        <v>0</v>
      </c>
      <c r="AE116" s="49">
        <f t="shared" si="10"/>
        <v>-16616.57</v>
      </c>
    </row>
    <row r="117" spans="1:31" x14ac:dyDescent="0.25">
      <c r="A117" s="4" t="s">
        <v>76</v>
      </c>
      <c r="B117" s="260">
        <f>AR!B117</f>
        <v>0</v>
      </c>
      <c r="C117" s="260">
        <f>SEAF!B117</f>
        <v>0</v>
      </c>
      <c r="D117" s="260">
        <f>SEGE!B117</f>
        <v>0</v>
      </c>
      <c r="E117" s="260">
        <f>MANIF!B117</f>
        <v>0</v>
      </c>
      <c r="F117" s="260">
        <f>AFJ!B117</f>
        <v>0</v>
      </c>
      <c r="G117" s="260">
        <f>SMOB!B117</f>
        <v>0</v>
      </c>
      <c r="H117" s="260">
        <f>CULTURE!B117</f>
        <v>0</v>
      </c>
      <c r="I117" s="260">
        <f>REST!B117</f>
        <v>0</v>
      </c>
      <c r="J117" s="260">
        <f>CLAE!B117</f>
        <v>0</v>
      </c>
      <c r="K117" s="260">
        <f t="shared" si="8"/>
        <v>0</v>
      </c>
      <c r="L117" s="58" t="e">
        <f>AR!C117</f>
        <v>#REF!</v>
      </c>
      <c r="M117" s="58">
        <f>SEAF!C117</f>
        <v>0</v>
      </c>
      <c r="N117" s="58">
        <f>SEGE!N117</f>
        <v>-1000</v>
      </c>
      <c r="O117" s="58">
        <f>MANIF!L117</f>
        <v>0</v>
      </c>
      <c r="P117" s="58">
        <f>AFJ!P117</f>
        <v>-374.23</v>
      </c>
      <c r="Q117" s="58">
        <f>SMOB!C117</f>
        <v>0</v>
      </c>
      <c r="R117" s="58">
        <f>CULTURE!F117</f>
        <v>0</v>
      </c>
      <c r="S117" s="58">
        <f>REST!H117</f>
        <v>0</v>
      </c>
      <c r="T117" s="58">
        <f>CLAE!G117</f>
        <v>0</v>
      </c>
      <c r="U117" s="58" t="e">
        <f t="shared" si="9"/>
        <v>#REF!</v>
      </c>
      <c r="V117" s="49">
        <f>+AR!D117</f>
        <v>-3926</v>
      </c>
      <c r="W117" s="49">
        <f>+SEAF!D117</f>
        <v>0</v>
      </c>
      <c r="X117" s="49">
        <f>+SEGE!Y117</f>
        <v>-3049.98</v>
      </c>
      <c r="Y117" s="49">
        <f>+MANIF!U117</f>
        <v>-1297</v>
      </c>
      <c r="Z117" s="49">
        <f>+AFJ!AD117</f>
        <v>-8153.49</v>
      </c>
      <c r="AA117" s="49">
        <f>+SMOB!D117</f>
        <v>0</v>
      </c>
      <c r="AB117" s="49">
        <f>+CULTURE!J117</f>
        <v>0</v>
      </c>
      <c r="AC117" s="49">
        <f>+REST!N117</f>
        <v>0</v>
      </c>
      <c r="AD117" s="49">
        <f>+CLAE!M117</f>
        <v>0</v>
      </c>
      <c r="AE117" s="49">
        <f t="shared" si="10"/>
        <v>-16426.47</v>
      </c>
    </row>
    <row r="118" spans="1:31" x14ac:dyDescent="0.25">
      <c r="A118" s="4" t="s">
        <v>25</v>
      </c>
      <c r="B118" s="260">
        <f>AR!B118</f>
        <v>0</v>
      </c>
      <c r="C118" s="260">
        <f>SEAF!B118</f>
        <v>0</v>
      </c>
      <c r="D118" s="260">
        <f>SEGE!B118</f>
        <v>0</v>
      </c>
      <c r="E118" s="260">
        <f>MANIF!B118</f>
        <v>0</v>
      </c>
      <c r="F118" s="260">
        <f>AFJ!B118</f>
        <v>0</v>
      </c>
      <c r="G118" s="260">
        <f>SMOB!B118</f>
        <v>0</v>
      </c>
      <c r="H118" s="260">
        <f>CULTURE!B118</f>
        <v>0</v>
      </c>
      <c r="I118" s="260">
        <f>REST!B118</f>
        <v>0</v>
      </c>
      <c r="J118" s="260">
        <f>CLAE!B118</f>
        <v>0</v>
      </c>
      <c r="K118" s="260">
        <f t="shared" si="8"/>
        <v>0</v>
      </c>
      <c r="L118" s="58">
        <f>AR!C118</f>
        <v>0</v>
      </c>
      <c r="M118" s="58">
        <f>SEAF!C118</f>
        <v>0</v>
      </c>
      <c r="N118" s="58">
        <f>SEGE!N118</f>
        <v>0</v>
      </c>
      <c r="O118" s="58">
        <f>MANIF!L118</f>
        <v>0</v>
      </c>
      <c r="P118" s="58">
        <f>AFJ!P118</f>
        <v>0</v>
      </c>
      <c r="Q118" s="58">
        <f>SMOB!C118</f>
        <v>0</v>
      </c>
      <c r="R118" s="58">
        <f>CULTURE!F118</f>
        <v>0</v>
      </c>
      <c r="S118" s="58">
        <f>REST!H118</f>
        <v>0</v>
      </c>
      <c r="T118" s="58">
        <f>CLAE!G118</f>
        <v>0</v>
      </c>
      <c r="U118" s="58">
        <f t="shared" si="9"/>
        <v>0</v>
      </c>
      <c r="V118" s="49">
        <f>+AR!D118</f>
        <v>0</v>
      </c>
      <c r="W118" s="49">
        <f>+SEAF!D118</f>
        <v>0</v>
      </c>
      <c r="X118" s="49">
        <f>+SEGE!Y118</f>
        <v>-3836.59</v>
      </c>
      <c r="Y118" s="49">
        <f>+MANIF!U118</f>
        <v>0</v>
      </c>
      <c r="Z118" s="49">
        <f>+AFJ!AD118</f>
        <v>-470.79999999999995</v>
      </c>
      <c r="AA118" s="49">
        <f>+SMOB!D118</f>
        <v>0</v>
      </c>
      <c r="AB118" s="49">
        <f>+CULTURE!J118</f>
        <v>-635.25</v>
      </c>
      <c r="AC118" s="49">
        <f>+REST!N118</f>
        <v>-4736.51</v>
      </c>
      <c r="AD118" s="49">
        <f>+CLAE!M118</f>
        <v>-3107.93</v>
      </c>
      <c r="AE118" s="49">
        <f t="shared" si="10"/>
        <v>-12787.080000000002</v>
      </c>
    </row>
    <row r="119" spans="1:31" x14ac:dyDescent="0.25">
      <c r="A119" s="4" t="s">
        <v>77</v>
      </c>
      <c r="B119" s="260">
        <f>AR!B119</f>
        <v>0</v>
      </c>
      <c r="C119" s="260">
        <f>SEAF!B119</f>
        <v>0</v>
      </c>
      <c r="D119" s="260">
        <f>SEGE!B119</f>
        <v>0</v>
      </c>
      <c r="E119" s="260">
        <f>MANIF!B119</f>
        <v>0</v>
      </c>
      <c r="F119" s="260">
        <f>AFJ!B119</f>
        <v>0</v>
      </c>
      <c r="G119" s="260">
        <f>SMOB!B119</f>
        <v>0</v>
      </c>
      <c r="H119" s="260">
        <f>CULTURE!B119</f>
        <v>0</v>
      </c>
      <c r="I119" s="260">
        <f>REST!B119</f>
        <v>0</v>
      </c>
      <c r="J119" s="260">
        <f>CLAE!B119</f>
        <v>0</v>
      </c>
      <c r="K119" s="260">
        <f t="shared" si="8"/>
        <v>0</v>
      </c>
      <c r="L119" s="58">
        <f>AR!C119</f>
        <v>0</v>
      </c>
      <c r="M119" s="58">
        <f>SEAF!C119</f>
        <v>0</v>
      </c>
      <c r="N119" s="58">
        <f>SEGE!N119</f>
        <v>0</v>
      </c>
      <c r="O119" s="58">
        <f>MANIF!L119</f>
        <v>0</v>
      </c>
      <c r="P119" s="58">
        <f>AFJ!P119</f>
        <v>0</v>
      </c>
      <c r="Q119" s="58">
        <f>SMOB!C119</f>
        <v>0</v>
      </c>
      <c r="R119" s="58">
        <f>CULTURE!F119</f>
        <v>0</v>
      </c>
      <c r="S119" s="58">
        <f>REST!H119</f>
        <v>0</v>
      </c>
      <c r="T119" s="58">
        <f>CLAE!G119</f>
        <v>0</v>
      </c>
      <c r="U119" s="58">
        <f t="shared" si="9"/>
        <v>0</v>
      </c>
      <c r="V119" s="49">
        <f>+AR!D119</f>
        <v>0</v>
      </c>
      <c r="W119" s="49">
        <f>+SEAF!D119</f>
        <v>0</v>
      </c>
      <c r="X119" s="49">
        <f>+SEGE!Y119</f>
        <v>-1837.5</v>
      </c>
      <c r="Y119" s="49">
        <f>+MANIF!U119</f>
        <v>0</v>
      </c>
      <c r="Z119" s="49">
        <f>+AFJ!AD119</f>
        <v>0</v>
      </c>
      <c r="AA119" s="49">
        <f>+SMOB!D119</f>
        <v>0</v>
      </c>
      <c r="AB119" s="49">
        <f>+CULTURE!J119</f>
        <v>0</v>
      </c>
      <c r="AC119" s="49">
        <f>+REST!N119</f>
        <v>-36.54</v>
      </c>
      <c r="AD119" s="49">
        <f>+CLAE!M119</f>
        <v>0</v>
      </c>
      <c r="AE119" s="49">
        <f t="shared" si="10"/>
        <v>-1874.04</v>
      </c>
    </row>
    <row r="120" spans="1:31" x14ac:dyDescent="0.25">
      <c r="A120" s="5" t="s">
        <v>26</v>
      </c>
      <c r="B120" s="260">
        <f>AR!B120</f>
        <v>0</v>
      </c>
      <c r="C120" s="260">
        <f>SEAF!B120</f>
        <v>0</v>
      </c>
      <c r="D120" s="260">
        <f>SEGE!B120</f>
        <v>0</v>
      </c>
      <c r="E120" s="260">
        <f>MANIF!B120</f>
        <v>0</v>
      </c>
      <c r="F120" s="260">
        <f>AFJ!B120</f>
        <v>0</v>
      </c>
      <c r="G120" s="260">
        <f>SMOB!B120</f>
        <v>0</v>
      </c>
      <c r="H120" s="260">
        <f>CULTURE!B120</f>
        <v>0</v>
      </c>
      <c r="I120" s="260">
        <f>REST!B120</f>
        <v>0</v>
      </c>
      <c r="J120" s="260">
        <f>CLAE!B120</f>
        <v>0</v>
      </c>
      <c r="K120" s="260">
        <f t="shared" si="8"/>
        <v>0</v>
      </c>
      <c r="L120" s="58">
        <f>AR!C120</f>
        <v>0</v>
      </c>
      <c r="M120" s="58">
        <f>SEAF!C120</f>
        <v>0</v>
      </c>
      <c r="N120" s="58">
        <f>SEGE!N120</f>
        <v>0</v>
      </c>
      <c r="O120" s="58">
        <f>MANIF!L120</f>
        <v>0</v>
      </c>
      <c r="P120" s="58">
        <f>AFJ!P120</f>
        <v>-1100</v>
      </c>
      <c r="Q120" s="58">
        <f>SMOB!C120</f>
        <v>0</v>
      </c>
      <c r="R120" s="58">
        <f>CULTURE!F120</f>
        <v>0</v>
      </c>
      <c r="S120" s="58">
        <f>REST!H120</f>
        <v>-3600</v>
      </c>
      <c r="T120" s="58">
        <f>CLAE!G120</f>
        <v>-3450</v>
      </c>
      <c r="U120" s="58">
        <f t="shared" si="9"/>
        <v>-8150</v>
      </c>
      <c r="V120" s="49">
        <f>+AR!D120</f>
        <v>-204.00000000000003</v>
      </c>
      <c r="W120" s="49">
        <f>+SEAF!D120</f>
        <v>0</v>
      </c>
      <c r="X120" s="49">
        <f>+SEGE!Y120</f>
        <v>-553.85</v>
      </c>
      <c r="Y120" s="49">
        <f>+MANIF!U120</f>
        <v>0</v>
      </c>
      <c r="Z120" s="49">
        <f>+AFJ!AD120</f>
        <v>-486.25</v>
      </c>
      <c r="AA120" s="49">
        <f>+SMOB!D120</f>
        <v>-68</v>
      </c>
      <c r="AB120" s="49">
        <f>+CULTURE!J120</f>
        <v>-100</v>
      </c>
      <c r="AC120" s="49">
        <f>+REST!N120</f>
        <v>-8616.89</v>
      </c>
      <c r="AD120" s="49">
        <f>+CLAE!M120</f>
        <v>-3272.41</v>
      </c>
      <c r="AE120" s="49">
        <f t="shared" si="10"/>
        <v>-13301.4</v>
      </c>
    </row>
    <row r="121" spans="1:31" x14ac:dyDescent="0.25">
      <c r="A121" s="5" t="s">
        <v>78</v>
      </c>
      <c r="B121" s="260">
        <f>AR!B121</f>
        <v>0</v>
      </c>
      <c r="C121" s="260">
        <f>SEAF!B121</f>
        <v>0</v>
      </c>
      <c r="D121" s="260">
        <f>SEGE!B121</f>
        <v>0</v>
      </c>
      <c r="E121" s="260">
        <f>MANIF!B121</f>
        <v>0</v>
      </c>
      <c r="F121" s="260">
        <f>AFJ!B121</f>
        <v>0</v>
      </c>
      <c r="G121" s="260">
        <f>SMOB!B121</f>
        <v>0</v>
      </c>
      <c r="H121" s="260">
        <f>CULTURE!B121</f>
        <v>0</v>
      </c>
      <c r="I121" s="260">
        <f>REST!B121</f>
        <v>0</v>
      </c>
      <c r="J121" s="260">
        <f>CLAE!B121</f>
        <v>0</v>
      </c>
      <c r="K121" s="260">
        <f t="shared" si="8"/>
        <v>0</v>
      </c>
      <c r="L121" s="58">
        <f>AR!C121</f>
        <v>0</v>
      </c>
      <c r="M121" s="58">
        <f>SEAF!C121</f>
        <v>0</v>
      </c>
      <c r="N121" s="58">
        <f>SEGE!N121</f>
        <v>0</v>
      </c>
      <c r="O121" s="58">
        <f>MANIF!L121</f>
        <v>0</v>
      </c>
      <c r="P121" s="58">
        <f>AFJ!P121</f>
        <v>0</v>
      </c>
      <c r="Q121" s="58">
        <f>SMOB!C121</f>
        <v>0</v>
      </c>
      <c r="R121" s="58">
        <f>CULTURE!F121</f>
        <v>0</v>
      </c>
      <c r="S121" s="58">
        <f>REST!H121</f>
        <v>0</v>
      </c>
      <c r="T121" s="58">
        <f>CLAE!G121</f>
        <v>0</v>
      </c>
      <c r="U121" s="58">
        <f t="shared" si="9"/>
        <v>0</v>
      </c>
      <c r="V121" s="49">
        <f>+AR!D121</f>
        <v>0</v>
      </c>
      <c r="W121" s="49">
        <f>+SEAF!D121</f>
        <v>0</v>
      </c>
      <c r="X121" s="49">
        <f>+SEGE!Y121</f>
        <v>223066</v>
      </c>
      <c r="Y121" s="49">
        <f>+MANIF!U121</f>
        <v>0</v>
      </c>
      <c r="Z121" s="49">
        <f>+AFJ!AD121</f>
        <v>0</v>
      </c>
      <c r="AA121" s="49">
        <f>+SMOB!D121</f>
        <v>0</v>
      </c>
      <c r="AB121" s="49">
        <f>+CULTURE!J121</f>
        <v>0</v>
      </c>
      <c r="AC121" s="49">
        <f>+REST!N121</f>
        <v>0</v>
      </c>
      <c r="AD121" s="49">
        <f>+CLAE!M121</f>
        <v>0</v>
      </c>
      <c r="AE121" s="49">
        <f t="shared" si="10"/>
        <v>223066</v>
      </c>
    </row>
    <row r="122" spans="1:31" x14ac:dyDescent="0.25">
      <c r="A122" s="4" t="s">
        <v>79</v>
      </c>
      <c r="B122" s="260">
        <f>AR!B122</f>
        <v>0</v>
      </c>
      <c r="C122" s="260">
        <f>SEAF!B122</f>
        <v>0</v>
      </c>
      <c r="D122" s="260">
        <f>SEGE!B122</f>
        <v>0</v>
      </c>
      <c r="E122" s="260">
        <f>MANIF!B122</f>
        <v>0</v>
      </c>
      <c r="F122" s="260">
        <f>AFJ!B122</f>
        <v>0</v>
      </c>
      <c r="G122" s="260">
        <f>SMOB!B122</f>
        <v>0</v>
      </c>
      <c r="H122" s="260">
        <f>CULTURE!B122</f>
        <v>0</v>
      </c>
      <c r="I122" s="260">
        <f>REST!B122</f>
        <v>0</v>
      </c>
      <c r="J122" s="260">
        <f>CLAE!B122</f>
        <v>0</v>
      </c>
      <c r="K122" s="260">
        <f t="shared" si="8"/>
        <v>0</v>
      </c>
      <c r="L122" s="58">
        <f>AR!C122</f>
        <v>0</v>
      </c>
      <c r="M122" s="58">
        <f>SEAF!C122</f>
        <v>0</v>
      </c>
      <c r="N122" s="58">
        <f>SEGE!N122</f>
        <v>0</v>
      </c>
      <c r="O122" s="58">
        <f>MANIF!L122</f>
        <v>0</v>
      </c>
      <c r="P122" s="58">
        <f>AFJ!P122</f>
        <v>0</v>
      </c>
      <c r="Q122" s="58">
        <f>SMOB!C122</f>
        <v>0</v>
      </c>
      <c r="R122" s="58">
        <f>CULTURE!F122</f>
        <v>0</v>
      </c>
      <c r="S122" s="58">
        <f>REST!H122</f>
        <v>0</v>
      </c>
      <c r="T122" s="58">
        <f>CLAE!G122</f>
        <v>0</v>
      </c>
      <c r="U122" s="58">
        <f t="shared" si="9"/>
        <v>0</v>
      </c>
      <c r="V122" s="49">
        <f>+AR!D122</f>
        <v>-23152.32</v>
      </c>
      <c r="W122" s="49">
        <f>+SEAF!D122</f>
        <v>0</v>
      </c>
      <c r="X122" s="49">
        <f>+SEGE!Y122</f>
        <v>-9129.6</v>
      </c>
      <c r="Y122" s="49">
        <f>+MANIF!U122</f>
        <v>-849.6</v>
      </c>
      <c r="Z122" s="49">
        <f>+AFJ!AD122</f>
        <v>-22302.720000000001</v>
      </c>
      <c r="AA122" s="49">
        <f>+SMOB!D122</f>
        <v>0</v>
      </c>
      <c r="AB122" s="49">
        <f>+CULTURE!J122</f>
        <v>-9737.2799999999988</v>
      </c>
      <c r="AC122" s="49">
        <f>+REST!N122</f>
        <v>-1923.84</v>
      </c>
      <c r="AD122" s="49">
        <f>+CLAE!M122</f>
        <v>0</v>
      </c>
      <c r="AE122" s="49">
        <f t="shared" si="10"/>
        <v>-67095.360000000001</v>
      </c>
    </row>
    <row r="123" spans="1:31" x14ac:dyDescent="0.25">
      <c r="A123" s="4" t="s">
        <v>80</v>
      </c>
      <c r="B123" s="260">
        <f>AR!B123</f>
        <v>0</v>
      </c>
      <c r="C123" s="260">
        <f>SEAF!B123</f>
        <v>0</v>
      </c>
      <c r="D123" s="260">
        <f>SEGE!B123</f>
        <v>0</v>
      </c>
      <c r="E123" s="260">
        <f>MANIF!B123</f>
        <v>0</v>
      </c>
      <c r="F123" s="260">
        <f>AFJ!B123</f>
        <v>0</v>
      </c>
      <c r="G123" s="260">
        <f>SMOB!B123</f>
        <v>0</v>
      </c>
      <c r="H123" s="260">
        <f>CULTURE!B123</f>
        <v>0</v>
      </c>
      <c r="I123" s="260">
        <f>REST!B123</f>
        <v>0</v>
      </c>
      <c r="J123" s="260">
        <f>CLAE!B123</f>
        <v>0</v>
      </c>
      <c r="K123" s="260">
        <f t="shared" si="8"/>
        <v>0</v>
      </c>
      <c r="L123" s="58">
        <f>AR!C123</f>
        <v>0</v>
      </c>
      <c r="M123" s="58">
        <f>SEAF!C123</f>
        <v>0</v>
      </c>
      <c r="N123" s="58">
        <f>SEGE!N123</f>
        <v>0</v>
      </c>
      <c r="O123" s="58">
        <f>MANIF!L123</f>
        <v>0</v>
      </c>
      <c r="P123" s="58">
        <f>AFJ!P123</f>
        <v>0</v>
      </c>
      <c r="Q123" s="58">
        <f>SMOB!C123</f>
        <v>0</v>
      </c>
      <c r="R123" s="58">
        <f>CULTURE!F123</f>
        <v>0</v>
      </c>
      <c r="S123" s="58">
        <f>REST!H123</f>
        <v>0</v>
      </c>
      <c r="T123" s="58">
        <f>CLAE!G123</f>
        <v>0</v>
      </c>
      <c r="U123" s="58">
        <f t="shared" si="9"/>
        <v>0</v>
      </c>
      <c r="V123" s="49">
        <f>+AR!D123</f>
        <v>23152.32</v>
      </c>
      <c r="W123" s="49">
        <f>+SEAF!D123</f>
        <v>0</v>
      </c>
      <c r="X123" s="49">
        <f>+SEGE!Y123</f>
        <v>9129.6</v>
      </c>
      <c r="Y123" s="49">
        <f>+MANIF!U123</f>
        <v>849.6</v>
      </c>
      <c r="Z123" s="49">
        <f>+AFJ!AD123</f>
        <v>22302.720000000001</v>
      </c>
      <c r="AA123" s="49">
        <f>+SMOB!D123</f>
        <v>0</v>
      </c>
      <c r="AB123" s="49">
        <f>+CULTURE!J123</f>
        <v>9737.2799999999988</v>
      </c>
      <c r="AC123" s="49">
        <f>+REST!N123</f>
        <v>1923.84</v>
      </c>
      <c r="AD123" s="49">
        <f>+CLAE!M123</f>
        <v>0</v>
      </c>
      <c r="AE123" s="49">
        <f t="shared" si="10"/>
        <v>67095.360000000001</v>
      </c>
    </row>
    <row r="124" spans="1:31" x14ac:dyDescent="0.25">
      <c r="A124" s="5" t="s">
        <v>81</v>
      </c>
      <c r="B124" s="260">
        <f>AR!B124</f>
        <v>0</v>
      </c>
      <c r="C124" s="260">
        <f>SEAF!B124</f>
        <v>0</v>
      </c>
      <c r="D124" s="260">
        <f>SEGE!B124</f>
        <v>0</v>
      </c>
      <c r="E124" s="260">
        <f>MANIF!B124</f>
        <v>0</v>
      </c>
      <c r="F124" s="260">
        <f>AFJ!B124</f>
        <v>0</v>
      </c>
      <c r="G124" s="260">
        <f>SMOB!B124</f>
        <v>0</v>
      </c>
      <c r="H124" s="260">
        <f>CULTURE!B124</f>
        <v>0</v>
      </c>
      <c r="I124" s="260">
        <f>REST!B124</f>
        <v>0</v>
      </c>
      <c r="J124" s="260">
        <f>CLAE!B124</f>
        <v>0</v>
      </c>
      <c r="K124" s="260">
        <f t="shared" si="8"/>
        <v>0</v>
      </c>
      <c r="L124" s="58">
        <f>AR!C124</f>
        <v>0</v>
      </c>
      <c r="M124" s="58">
        <f>SEAF!C124</f>
        <v>0</v>
      </c>
      <c r="N124" s="58">
        <f>SEGE!N124</f>
        <v>0</v>
      </c>
      <c r="O124" s="58">
        <f>MANIF!L124</f>
        <v>0</v>
      </c>
      <c r="P124" s="58">
        <f>AFJ!P124</f>
        <v>0</v>
      </c>
      <c r="Q124" s="58">
        <f>SMOB!C124</f>
        <v>0</v>
      </c>
      <c r="R124" s="58">
        <f>CULTURE!F124</f>
        <v>0</v>
      </c>
      <c r="S124" s="58">
        <f>REST!H124</f>
        <v>0</v>
      </c>
      <c r="T124" s="58">
        <f>CLAE!G124</f>
        <v>0</v>
      </c>
      <c r="U124" s="58">
        <f t="shared" si="9"/>
        <v>0</v>
      </c>
      <c r="V124" s="49">
        <f>+AR!D124</f>
        <v>0</v>
      </c>
      <c r="W124" s="49">
        <f>+SEAF!D124</f>
        <v>0</v>
      </c>
      <c r="X124" s="49">
        <f>+SEGE!Y124</f>
        <v>-223066</v>
      </c>
      <c r="Y124" s="49">
        <f>+MANIF!U124</f>
        <v>0</v>
      </c>
      <c r="Z124" s="49">
        <f>+AFJ!AD124</f>
        <v>0</v>
      </c>
      <c r="AA124" s="49">
        <f>+SMOB!D124</f>
        <v>0</v>
      </c>
      <c r="AB124" s="49">
        <f>+CULTURE!J124</f>
        <v>0</v>
      </c>
      <c r="AC124" s="49">
        <f>+REST!N124</f>
        <v>0</v>
      </c>
      <c r="AD124" s="49">
        <f>+CLAE!M124</f>
        <v>0</v>
      </c>
      <c r="AE124" s="49">
        <f t="shared" si="10"/>
        <v>-223066</v>
      </c>
    </row>
    <row r="125" spans="1:31" s="206" customFormat="1" ht="15.75" x14ac:dyDescent="0.25">
      <c r="A125" s="204" t="s">
        <v>166</v>
      </c>
      <c r="B125" s="261">
        <f>-SUM(B4:B124)</f>
        <v>0</v>
      </c>
      <c r="C125" s="261">
        <f t="shared" ref="C125:K125" si="12">-SUM(C4:C124)</f>
        <v>0</v>
      </c>
      <c r="D125" s="261">
        <f t="shared" si="12"/>
        <v>-79431.391000000003</v>
      </c>
      <c r="E125" s="261">
        <f t="shared" si="12"/>
        <v>0</v>
      </c>
      <c r="F125" s="261">
        <f t="shared" si="12"/>
        <v>-1632.5</v>
      </c>
      <c r="G125" s="261">
        <f t="shared" si="12"/>
        <v>0</v>
      </c>
      <c r="H125" s="261">
        <f t="shared" si="12"/>
        <v>0</v>
      </c>
      <c r="I125" s="261">
        <f t="shared" si="12"/>
        <v>-14912.424000000001</v>
      </c>
      <c r="J125" s="261">
        <f t="shared" si="12"/>
        <v>-27309</v>
      </c>
      <c r="K125" s="261">
        <f t="shared" si="12"/>
        <v>-123285.315</v>
      </c>
      <c r="L125" s="72" t="e">
        <f>-SUM(L4:L124)</f>
        <v>#REF!</v>
      </c>
      <c r="M125" s="72">
        <f t="shared" ref="M125:U125" si="13">-SUM(M4:M124)</f>
        <v>5800.8825000000015</v>
      </c>
      <c r="N125" s="72">
        <f t="shared" si="13"/>
        <v>43569.369999999995</v>
      </c>
      <c r="O125" s="72">
        <f t="shared" si="13"/>
        <v>-5732</v>
      </c>
      <c r="P125" s="72">
        <f t="shared" si="13"/>
        <v>-2570.9693939394051</v>
      </c>
      <c r="Q125" s="72">
        <f t="shared" si="13"/>
        <v>-91.729999999995925</v>
      </c>
      <c r="R125" s="72">
        <f t="shared" si="13"/>
        <v>-14418.440000000002</v>
      </c>
      <c r="S125" s="72">
        <f t="shared" si="13"/>
        <v>-98738.193471547565</v>
      </c>
      <c r="T125" s="72">
        <f t="shared" si="13"/>
        <v>0</v>
      </c>
      <c r="U125" s="72" t="e">
        <f t="shared" si="13"/>
        <v>#REF!</v>
      </c>
      <c r="V125" s="205">
        <f>-SUM(V4:V124)</f>
        <v>15002.660000000069</v>
      </c>
      <c r="W125" s="205">
        <f t="shared" ref="W125:AE125" si="14">-SUM(W4:W124)</f>
        <v>6567.55</v>
      </c>
      <c r="X125" s="205">
        <f t="shared" si="14"/>
        <v>-1590.3300000000454</v>
      </c>
      <c r="Y125" s="205">
        <f t="shared" si="14"/>
        <v>-12888.559999999998</v>
      </c>
      <c r="Z125" s="205">
        <f t="shared" si="14"/>
        <v>-9677.6599999999908</v>
      </c>
      <c r="AA125" s="205">
        <f t="shared" si="14"/>
        <v>-3784.5400000000036</v>
      </c>
      <c r="AB125" s="205">
        <f t="shared" si="14"/>
        <v>-4508.9300000000176</v>
      </c>
      <c r="AC125" s="205">
        <f t="shared" si="14"/>
        <v>78702.770000000077</v>
      </c>
      <c r="AD125" s="205">
        <f t="shared" si="14"/>
        <v>-0.52000000002635716</v>
      </c>
      <c r="AE125" s="205">
        <f t="shared" si="14"/>
        <v>67822.440000000468</v>
      </c>
    </row>
    <row r="126" spans="1:31" x14ac:dyDescent="0.25">
      <c r="A126" s="13"/>
      <c r="B126" s="13">
        <f>AR!B125-B125</f>
        <v>0</v>
      </c>
      <c r="C126" s="13">
        <f>C125-SEAF!B125</f>
        <v>0</v>
      </c>
      <c r="D126" s="13">
        <f>D125-SEGE!B125</f>
        <v>0</v>
      </c>
      <c r="E126" s="13">
        <f>E125-MANIF!B125</f>
        <v>0</v>
      </c>
      <c r="F126" s="13">
        <f>F125-AFJ!B125</f>
        <v>0</v>
      </c>
      <c r="G126" s="13">
        <f>G125-SMOB!B125</f>
        <v>0</v>
      </c>
      <c r="H126" s="13">
        <f>H125-CULTURE!B125</f>
        <v>0</v>
      </c>
      <c r="I126" s="13">
        <f>I125-REST!B125</f>
        <v>0</v>
      </c>
      <c r="J126" s="13">
        <f>J125-CLAE!B125</f>
        <v>0</v>
      </c>
      <c r="K126" s="13"/>
      <c r="L126" s="13" t="e">
        <f>AR!C125-L125</f>
        <v>#REF!</v>
      </c>
      <c r="M126" s="13">
        <f>M125-SEAF!LC125</f>
        <v>5800.8825000000015</v>
      </c>
      <c r="N126" s="13">
        <f>N125-SEGE!N125</f>
        <v>0</v>
      </c>
      <c r="O126" s="13">
        <f>O125-MANIF!L125</f>
        <v>0</v>
      </c>
      <c r="P126" s="13">
        <f>P125-AFJ!P125</f>
        <v>0</v>
      </c>
      <c r="Q126" s="13">
        <f>Q125-SMOB!C125</f>
        <v>0</v>
      </c>
      <c r="R126" s="13">
        <f>R125-CULTURE!F125</f>
        <v>0</v>
      </c>
      <c r="S126" s="13">
        <f>S125-REST!H125</f>
        <v>0</v>
      </c>
      <c r="T126" s="13">
        <f>T125-CLAE!G125</f>
        <v>0</v>
      </c>
      <c r="U126" s="13"/>
      <c r="AE126" s="13">
        <v>67822.44</v>
      </c>
    </row>
    <row r="127" spans="1:31" s="203" customFormat="1" x14ac:dyDescent="0.25">
      <c r="A127" s="203" t="s">
        <v>309</v>
      </c>
      <c r="B127" s="203">
        <f>V125</f>
        <v>15002.660000000069</v>
      </c>
      <c r="C127" s="203">
        <f t="shared" ref="C127:J127" si="15">W125</f>
        <v>6567.55</v>
      </c>
      <c r="D127" s="203">
        <f t="shared" si="15"/>
        <v>-1590.3300000000454</v>
      </c>
      <c r="E127" s="203">
        <f t="shared" si="15"/>
        <v>-12888.559999999998</v>
      </c>
      <c r="F127" s="203">
        <f t="shared" si="15"/>
        <v>-9677.6599999999908</v>
      </c>
      <c r="G127" s="203">
        <f t="shared" si="15"/>
        <v>-3784.5400000000036</v>
      </c>
      <c r="H127" s="203">
        <f t="shared" si="15"/>
        <v>-4508.9300000000176</v>
      </c>
      <c r="I127" s="203">
        <f t="shared" si="15"/>
        <v>78702.770000000077</v>
      </c>
      <c r="J127" s="203">
        <f t="shared" si="15"/>
        <v>-0.52000000002635716</v>
      </c>
      <c r="K127" s="203">
        <f>SUM(B127:J127)</f>
        <v>67822.440000000061</v>
      </c>
      <c r="L127" s="203">
        <f>AF125</f>
        <v>0</v>
      </c>
      <c r="M127" s="203">
        <f t="shared" ref="M127" si="16">AG125</f>
        <v>0</v>
      </c>
      <c r="N127" s="203">
        <f t="shared" ref="N127" si="17">AH125</f>
        <v>0</v>
      </c>
      <c r="O127" s="203">
        <f t="shared" ref="O127" si="18">AI125</f>
        <v>0</v>
      </c>
      <c r="P127" s="203">
        <f t="shared" ref="P127" si="19">AJ125</f>
        <v>0</v>
      </c>
      <c r="Q127" s="203">
        <f t="shared" ref="Q127" si="20">AK125</f>
        <v>0</v>
      </c>
      <c r="R127" s="203">
        <f t="shared" ref="R127" si="21">AL125</f>
        <v>0</v>
      </c>
      <c r="S127" s="203">
        <f t="shared" ref="S127" si="22">AM125</f>
        <v>0</v>
      </c>
      <c r="T127" s="203">
        <f t="shared" ref="T127" si="23">AN125</f>
        <v>0</v>
      </c>
      <c r="U127" s="203">
        <f>SUM(L127:T127)</f>
        <v>0</v>
      </c>
      <c r="AE127" s="203">
        <f>AE125-AE126</f>
        <v>4.6566128730773926E-10</v>
      </c>
    </row>
    <row r="128" spans="1:3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1:2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1:2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1:2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1:2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1:2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1:2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1:2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spans="1:2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spans="1:2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spans="1:2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1:2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spans="1:2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1:2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1:2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spans="1:2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1:2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1:2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1:2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1:2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1:2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1:2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1:2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1:2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1:2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1:2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1:2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1:2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spans="1:2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1:2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spans="1:2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1:2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1:2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1:2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spans="1:2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1:2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1:2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1:2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1:2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1:2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1:2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spans="1:2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2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spans="1:2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spans="1:2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1:2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1:2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2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spans="1:2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spans="1:2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1:2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spans="1:2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spans="1:2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spans="1:2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spans="1:2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1:2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1:2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spans="1:2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spans="1:2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spans="1:2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spans="1:2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spans="1:2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spans="1:2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spans="1:2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spans="1:2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spans="1:2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spans="1:2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spans="1:2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spans="1:2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spans="1:2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spans="1:2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spans="1:2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spans="1:2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</row>
    <row r="348" spans="1:2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spans="1:2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spans="1:2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spans="1:2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spans="1:2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spans="1:2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spans="1:2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spans="1:2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spans="1:2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spans="1:2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spans="1:2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spans="1:2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spans="1:2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spans="1:2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</row>
    <row r="362" spans="1:2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spans="1:2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spans="1:2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spans="1:2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spans="1:2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spans="1:2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spans="1:2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spans="1:2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spans="1:2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spans="1:2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spans="1:2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spans="1:2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spans="1:2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spans="1:2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spans="1:2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spans="1:2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spans="1:2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spans="1:2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spans="1:2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spans="1:2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spans="1:2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spans="1:2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spans="1:2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spans="1:2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spans="1:2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spans="1:2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spans="1:2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spans="1:2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spans="1:2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spans="1:2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spans="1:2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spans="1:2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spans="1:2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spans="1:2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spans="1:2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spans="1:2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spans="1:2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spans="1:2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spans="1:2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spans="1:2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spans="1:2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</row>
    <row r="403" spans="1:2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spans="1:2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spans="1:2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spans="1:2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spans="1:2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</row>
    <row r="408" spans="1:2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spans="1:2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spans="1:2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spans="1:2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</row>
    <row r="412" spans="1:2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spans="1:2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spans="1:2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spans="1:2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spans="1:2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spans="1:2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spans="1:2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spans="1:2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spans="1:2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spans="1:2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spans="1:2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spans="1:2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spans="1:2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spans="1:2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spans="1:2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spans="1:2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spans="1:2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spans="1:2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spans="1:2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spans="1:2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spans="1:2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spans="1:2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spans="1:2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spans="1:2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spans="1:2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spans="1:2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spans="1:2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spans="1:2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spans="1:2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spans="1:2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spans="1:2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spans="1:2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spans="1:2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spans="1:2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spans="1:2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spans="1:2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spans="1:2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</row>
    <row r="449" spans="1:2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</row>
    <row r="450" spans="1:2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</row>
    <row r="451" spans="1:2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</row>
    <row r="452" spans="1:2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</row>
    <row r="453" spans="1:2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</row>
    <row r="454" spans="1:2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</row>
    <row r="455" spans="1:2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</row>
    <row r="456" spans="1:2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</row>
    <row r="457" spans="1:2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</row>
    <row r="458" spans="1:2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</row>
    <row r="459" spans="1:2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</row>
    <row r="460" spans="1:2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</row>
    <row r="461" spans="1:2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</row>
    <row r="462" spans="1:2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</row>
    <row r="463" spans="1:2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spans="1:2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spans="1:2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</row>
    <row r="466" spans="1:2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</row>
    <row r="467" spans="1:2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spans="1:2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spans="1:2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</row>
    <row r="470" spans="1:2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</row>
    <row r="471" spans="1:2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</row>
    <row r="472" spans="1:2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</row>
    <row r="473" spans="1:2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</row>
    <row r="474" spans="1:2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</row>
    <row r="475" spans="1:2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</row>
    <row r="476" spans="1:2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</row>
    <row r="477" spans="1:2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</row>
    <row r="478" spans="1:2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</row>
    <row r="479" spans="1:2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</row>
    <row r="480" spans="1:2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</row>
    <row r="481" spans="1:2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</row>
    <row r="482" spans="1:2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</row>
    <row r="483" spans="1:2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</row>
    <row r="484" spans="1:2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</row>
    <row r="485" spans="1:2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</row>
    <row r="486" spans="1:2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</row>
    <row r="487" spans="1:2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</row>
    <row r="488" spans="1:2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</row>
    <row r="489" spans="1:2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</row>
    <row r="490" spans="1:2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</row>
    <row r="491" spans="1:2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</row>
    <row r="492" spans="1:2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</row>
    <row r="493" spans="1:2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</row>
    <row r="494" spans="1:2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</row>
    <row r="495" spans="1:2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</row>
    <row r="496" spans="1:2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</row>
    <row r="497" spans="1:2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</row>
    <row r="498" spans="1:2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</row>
    <row r="499" spans="1:2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</row>
    <row r="500" spans="1:2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</row>
    <row r="501" spans="1:2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spans="1:2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</row>
    <row r="503" spans="1:2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</row>
    <row r="504" spans="1:2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</row>
    <row r="505" spans="1:2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</row>
    <row r="506" spans="1:2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</row>
    <row r="507" spans="1:2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spans="1:2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</row>
    <row r="509" spans="1:2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</row>
    <row r="510" spans="1:2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</row>
    <row r="511" spans="1:2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</row>
    <row r="512" spans="1:2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</row>
    <row r="513" spans="1:2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</row>
    <row r="514" spans="1:2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</row>
    <row r="515" spans="1:2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</row>
    <row r="516" spans="1:2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</row>
    <row r="517" spans="1:2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spans="1:2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spans="1:2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spans="1:2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spans="1:2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spans="1:2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</row>
    <row r="523" spans="1:2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</row>
    <row r="524" spans="1:2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</row>
    <row r="525" spans="1:2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</row>
    <row r="526" spans="1:2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spans="1:2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</row>
    <row r="528" spans="1:2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</row>
    <row r="529" spans="1:2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</row>
    <row r="530" spans="1:2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</row>
    <row r="531" spans="1:2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</row>
    <row r="532" spans="1:2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</row>
    <row r="533" spans="1:2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</row>
    <row r="534" spans="1:2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</row>
    <row r="535" spans="1:2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</row>
    <row r="536" spans="1:2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</row>
    <row r="537" spans="1:2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</row>
    <row r="538" spans="1:2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spans="1:2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</row>
    <row r="540" spans="1:2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</row>
    <row r="541" spans="1:2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</row>
    <row r="542" spans="1:2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</row>
    <row r="543" spans="1:2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</row>
    <row r="544" spans="1:2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</row>
    <row r="545" spans="1:2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</row>
    <row r="546" spans="1:2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</row>
    <row r="547" spans="1:2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</row>
    <row r="548" spans="1:2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</row>
    <row r="549" spans="1:2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</row>
    <row r="550" spans="1:2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</row>
    <row r="551" spans="1:2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</row>
    <row r="552" spans="1:2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</row>
    <row r="553" spans="1:2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</row>
    <row r="554" spans="1:2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</row>
    <row r="555" spans="1:2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</row>
    <row r="556" spans="1:2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</row>
    <row r="557" spans="1:2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</row>
    <row r="558" spans="1:2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</row>
    <row r="559" spans="1:2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</row>
    <row r="560" spans="1:2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</row>
    <row r="561" spans="1:2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</row>
    <row r="562" spans="1:2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</row>
    <row r="563" spans="1:2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</row>
    <row r="564" spans="1:2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</row>
    <row r="565" spans="1:2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</row>
    <row r="566" spans="1:2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</row>
    <row r="567" spans="1:2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</row>
    <row r="568" spans="1:2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</row>
    <row r="569" spans="1:2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</row>
    <row r="570" spans="1:2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</row>
    <row r="571" spans="1:2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</row>
    <row r="572" spans="1:2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</row>
    <row r="573" spans="1:2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</row>
    <row r="574" spans="1:2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</row>
    <row r="575" spans="1:2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</row>
    <row r="576" spans="1:2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</row>
    <row r="577" spans="1:2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</row>
    <row r="578" spans="1:2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</row>
    <row r="579" spans="1:2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</row>
    <row r="580" spans="1:2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</row>
    <row r="581" spans="1:2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</row>
    <row r="582" spans="1:2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spans="1:2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</row>
    <row r="584" spans="1:2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</row>
    <row r="585" spans="1:2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</row>
    <row r="586" spans="1:2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</row>
    <row r="587" spans="1:2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</row>
    <row r="588" spans="1:2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</row>
    <row r="589" spans="1:2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</row>
    <row r="590" spans="1:2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</row>
    <row r="591" spans="1:2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</row>
    <row r="592" spans="1:2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</row>
    <row r="593" spans="1:2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</row>
    <row r="594" spans="1:2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</row>
    <row r="595" spans="1:2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</row>
    <row r="596" spans="1:2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</row>
    <row r="597" spans="1:2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</row>
    <row r="598" spans="1:2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</row>
    <row r="599" spans="1:2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</row>
    <row r="600" spans="1:2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</row>
    <row r="601" spans="1:2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</row>
    <row r="602" spans="1:2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</row>
    <row r="603" spans="1:2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</row>
    <row r="604" spans="1:2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</row>
    <row r="605" spans="1:2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</row>
    <row r="606" spans="1:2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</row>
    <row r="607" spans="1:2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</row>
    <row r="608" spans="1:2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</row>
    <row r="609" spans="1:2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</row>
    <row r="610" spans="1:2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</row>
    <row r="611" spans="1:2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</row>
    <row r="612" spans="1:2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</row>
    <row r="613" spans="1:2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</row>
    <row r="614" spans="1:2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</row>
    <row r="615" spans="1:2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</row>
    <row r="616" spans="1:2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</row>
    <row r="617" spans="1:2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</row>
    <row r="618" spans="1:2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spans="1:2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</row>
    <row r="620" spans="1:2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</row>
    <row r="621" spans="1:2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</row>
    <row r="622" spans="1:2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</row>
    <row r="623" spans="1:2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</row>
    <row r="624" spans="1:2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</row>
    <row r="625" spans="1:2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</row>
    <row r="626" spans="1:2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</row>
    <row r="627" spans="1:2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</row>
    <row r="628" spans="1:2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</row>
    <row r="629" spans="1:2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</row>
    <row r="630" spans="1:2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</row>
    <row r="631" spans="1:2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</row>
    <row r="632" spans="1:2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</row>
    <row r="633" spans="1:2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</row>
    <row r="634" spans="1:2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spans="1:2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</row>
    <row r="636" spans="1:2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</row>
    <row r="637" spans="1:2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</row>
    <row r="638" spans="1:2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</row>
    <row r="639" spans="1:2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</row>
    <row r="640" spans="1:2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spans="1:2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spans="1:2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spans="1:2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spans="1:2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spans="1:2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spans="1:2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spans="1:2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spans="1:2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spans="1:2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spans="1:2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spans="1:2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spans="1:2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spans="1:2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spans="1:2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spans="1:2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spans="1:2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spans="1:2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spans="1:2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spans="1:2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spans="1:2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spans="1:2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spans="1:2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spans="1:2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spans="1:2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spans="1:2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spans="1:2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  <row r="667" spans="1:2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</row>
    <row r="668" spans="1:2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</row>
    <row r="669" spans="1:2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</row>
    <row r="670" spans="1:2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</row>
    <row r="671" spans="1:2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</row>
    <row r="672" spans="1:2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</row>
    <row r="673" spans="1:2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</row>
    <row r="674" spans="1:2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</row>
    <row r="675" spans="1:2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</row>
    <row r="676" spans="1:2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</row>
    <row r="677" spans="1:2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</row>
    <row r="678" spans="1:2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</row>
    <row r="679" spans="1:2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</row>
    <row r="680" spans="1:2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</row>
    <row r="681" spans="1:2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spans="1:2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</row>
    <row r="683" spans="1:2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</row>
    <row r="684" spans="1:2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</row>
    <row r="685" spans="1:2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</row>
    <row r="686" spans="1:2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</row>
    <row r="687" spans="1:2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spans="1:2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</row>
    <row r="689" spans="1:2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</row>
    <row r="690" spans="1:2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</row>
    <row r="691" spans="1:2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</row>
    <row r="692" spans="1:2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</row>
    <row r="693" spans="1:2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</row>
    <row r="694" spans="1:2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</row>
    <row r="695" spans="1:2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</row>
    <row r="696" spans="1:2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</row>
    <row r="697" spans="1:2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</row>
    <row r="698" spans="1:2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</row>
    <row r="699" spans="1:2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</row>
    <row r="700" spans="1:2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</row>
    <row r="701" spans="1:2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spans="1:2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spans="1:2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spans="1:2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spans="1:2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spans="1:2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spans="1:2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spans="1:2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spans="1:2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spans="1:2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spans="1:2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spans="1:2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spans="1:2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spans="1:2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spans="1:2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spans="1:2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spans="1:2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spans="1:2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spans="1:2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spans="1:2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spans="1:2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spans="1:2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spans="1:2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spans="1:2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spans="1:2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spans="1:2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spans="1:2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spans="1:2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spans="1:2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spans="1:2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spans="1:2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spans="1:2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spans="1:2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spans="1:2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spans="1:2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</row>
    <row r="736" spans="1:2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spans="1:2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spans="1:2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spans="1:2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spans="1:2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spans="1:2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spans="1:2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spans="1:2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spans="1:2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spans="1:2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spans="1:2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spans="1:2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spans="1:2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spans="1:2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spans="1:2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spans="1:2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spans="1:2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spans="1:2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spans="1:2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spans="1:2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spans="1:2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spans="1:2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spans="1:2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</row>
    <row r="759" spans="1:2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spans="1:2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</row>
    <row r="761" spans="1:2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</row>
    <row r="762" spans="1:2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</row>
    <row r="763" spans="1:2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</row>
    <row r="764" spans="1:2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</row>
    <row r="765" spans="1:2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</row>
    <row r="766" spans="1:2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spans="1:2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</row>
    <row r="768" spans="1:2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</row>
    <row r="769" spans="1:2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</row>
    <row r="770" spans="1:2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</row>
    <row r="771" spans="1:2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</row>
    <row r="772" spans="1:2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</row>
    <row r="773" spans="1:2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</row>
    <row r="774" spans="1:2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</row>
    <row r="775" spans="1:2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</row>
    <row r="776" spans="1:2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</row>
    <row r="777" spans="1:2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</row>
    <row r="778" spans="1:2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</row>
    <row r="779" spans="1:2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</row>
    <row r="780" spans="1:2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</row>
    <row r="781" spans="1:2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</row>
    <row r="782" spans="1:2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</row>
    <row r="783" spans="1:2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</row>
    <row r="784" spans="1:2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</row>
    <row r="785" spans="1:2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</row>
    <row r="786" spans="1:2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</row>
    <row r="787" spans="1:2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</row>
    <row r="788" spans="1:2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</row>
    <row r="789" spans="1:2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</row>
    <row r="790" spans="1:2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</row>
    <row r="791" spans="1:2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</row>
    <row r="792" spans="1:2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</row>
    <row r="793" spans="1:2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</row>
    <row r="794" spans="1:2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</row>
    <row r="795" spans="1:2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</row>
    <row r="796" spans="1:2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</row>
    <row r="797" spans="1:2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</row>
    <row r="798" spans="1:2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</row>
    <row r="799" spans="1:2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</row>
    <row r="800" spans="1:2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</row>
    <row r="801" spans="1:2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</row>
    <row r="802" spans="1:2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</row>
    <row r="803" spans="1:2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</row>
    <row r="804" spans="1:2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</row>
    <row r="805" spans="1:2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</row>
    <row r="806" spans="1:2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</row>
    <row r="807" spans="1:2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</row>
    <row r="808" spans="1:2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</row>
    <row r="809" spans="1:2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</row>
    <row r="810" spans="1:2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</row>
    <row r="811" spans="1:2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</row>
    <row r="812" spans="1:2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</row>
    <row r="813" spans="1:2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</row>
    <row r="814" spans="1:2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</row>
    <row r="815" spans="1:2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</row>
    <row r="816" spans="1:2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</row>
    <row r="817" spans="1:2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</row>
    <row r="818" spans="1:2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</row>
    <row r="819" spans="1:2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</row>
    <row r="820" spans="1:2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</row>
    <row r="821" spans="1:2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</row>
    <row r="822" spans="1:2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</row>
    <row r="823" spans="1:2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</row>
    <row r="824" spans="1:2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</row>
    <row r="825" spans="1:2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</row>
    <row r="826" spans="1:2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</row>
    <row r="827" spans="1:2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</row>
    <row r="828" spans="1:2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</row>
    <row r="829" spans="1:2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</row>
    <row r="830" spans="1:2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</row>
    <row r="831" spans="1:2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</row>
    <row r="832" spans="1:2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</row>
    <row r="833" spans="1:2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</row>
    <row r="834" spans="1:2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</row>
    <row r="835" spans="1:2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</row>
    <row r="836" spans="1:2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</row>
    <row r="837" spans="1:2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</row>
    <row r="838" spans="1:2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</row>
    <row r="839" spans="1:2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</row>
    <row r="840" spans="1:2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</row>
    <row r="841" spans="1:2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</row>
    <row r="842" spans="1:2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</row>
    <row r="843" spans="1:2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</row>
    <row r="844" spans="1:2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</row>
    <row r="845" spans="1:2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</row>
    <row r="846" spans="1:2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</row>
    <row r="847" spans="1:2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</row>
    <row r="848" spans="1:2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</row>
    <row r="849" spans="1:2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</row>
    <row r="850" spans="1:2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</row>
    <row r="851" spans="1:2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</row>
    <row r="852" spans="1:2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</row>
    <row r="853" spans="1:2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</row>
    <row r="854" spans="1:2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</row>
    <row r="855" spans="1:2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</row>
    <row r="856" spans="1:2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</row>
    <row r="857" spans="1:2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</row>
    <row r="858" spans="1:2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</row>
    <row r="859" spans="1:2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</row>
    <row r="860" spans="1:2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</row>
    <row r="861" spans="1:2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</row>
    <row r="862" spans="1:2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</row>
    <row r="863" spans="1:2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</row>
    <row r="864" spans="1:2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</row>
    <row r="865" spans="1:2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</row>
    <row r="866" spans="1:2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</row>
    <row r="867" spans="1:2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</row>
    <row r="868" spans="1:2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</row>
    <row r="869" spans="1:2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</row>
    <row r="870" spans="1:2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</row>
    <row r="871" spans="1:2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</row>
    <row r="872" spans="1:2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</row>
    <row r="873" spans="1:2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</row>
    <row r="874" spans="1:2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</row>
    <row r="875" spans="1:2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</row>
    <row r="876" spans="1:2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</row>
    <row r="877" spans="1:2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</row>
    <row r="878" spans="1:2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</row>
    <row r="879" spans="1:2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</row>
    <row r="880" spans="1:2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</row>
    <row r="881" spans="1:2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</row>
    <row r="882" spans="1:2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</row>
    <row r="883" spans="1:2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</row>
    <row r="884" spans="1:2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</row>
    <row r="885" spans="1:2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</row>
    <row r="886" spans="1:2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</row>
    <row r="887" spans="1:2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</row>
    <row r="888" spans="1:2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</row>
    <row r="889" spans="1:2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</row>
    <row r="890" spans="1:2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</row>
    <row r="891" spans="1:2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</row>
    <row r="892" spans="1:2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</row>
    <row r="893" spans="1:2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</row>
    <row r="894" spans="1:2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</row>
    <row r="895" spans="1:2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</row>
    <row r="896" spans="1:2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</row>
    <row r="897" spans="1:2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</row>
    <row r="898" spans="1:2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</row>
    <row r="899" spans="1:2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</row>
    <row r="900" spans="1:2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</row>
    <row r="901" spans="1:2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</row>
    <row r="902" spans="1:2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</row>
    <row r="903" spans="1:2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</row>
    <row r="904" spans="1:2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</row>
    <row r="905" spans="1:2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</row>
    <row r="906" spans="1:2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</row>
    <row r="907" spans="1:2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</row>
    <row r="908" spans="1:2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</row>
    <row r="909" spans="1:2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</row>
    <row r="910" spans="1:2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</row>
    <row r="911" spans="1:2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</row>
    <row r="912" spans="1:2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</row>
    <row r="913" spans="1:2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</row>
    <row r="914" spans="1:2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</row>
    <row r="915" spans="1:2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</row>
    <row r="916" spans="1:2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</row>
    <row r="917" spans="1:2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</row>
    <row r="918" spans="1:2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</row>
    <row r="919" spans="1:2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</row>
    <row r="920" spans="1:2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</row>
    <row r="921" spans="1:2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</row>
    <row r="922" spans="1:2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</row>
    <row r="923" spans="1:2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</row>
    <row r="924" spans="1:2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</row>
    <row r="925" spans="1:2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</row>
    <row r="926" spans="1:2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</row>
    <row r="927" spans="1:2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</row>
    <row r="928" spans="1:2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</row>
    <row r="929" spans="1:2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</row>
    <row r="930" spans="1:2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</row>
    <row r="931" spans="1:2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</row>
    <row r="932" spans="1:2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</row>
    <row r="933" spans="1:2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</row>
    <row r="934" spans="1:2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</row>
    <row r="935" spans="1:2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</row>
    <row r="936" spans="1:2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</row>
    <row r="937" spans="1:2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</row>
    <row r="938" spans="1:2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</row>
    <row r="939" spans="1:2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</row>
    <row r="940" spans="1:2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</row>
    <row r="941" spans="1:2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</row>
    <row r="942" spans="1:2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</row>
    <row r="943" spans="1:2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</row>
    <row r="944" spans="1:2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</row>
    <row r="945" spans="1:2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</row>
    <row r="946" spans="1:2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</row>
    <row r="947" spans="1:2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</row>
    <row r="948" spans="1:2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</row>
    <row r="949" spans="1:2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</row>
    <row r="950" spans="1:2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</row>
    <row r="951" spans="1:2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</row>
    <row r="952" spans="1:2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</row>
    <row r="953" spans="1:2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</row>
    <row r="954" spans="1:2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</row>
    <row r="955" spans="1:2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</row>
    <row r="956" spans="1:2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</row>
    <row r="957" spans="1:2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</row>
    <row r="958" spans="1:2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</row>
    <row r="959" spans="1:2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</row>
    <row r="960" spans="1:2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</row>
    <row r="961" spans="1:2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</row>
    <row r="962" spans="1:2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</row>
    <row r="963" spans="1:2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</row>
    <row r="964" spans="1:2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</row>
    <row r="965" spans="1:2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</row>
    <row r="966" spans="1:2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</row>
    <row r="967" spans="1:2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</row>
    <row r="968" spans="1:2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</row>
    <row r="969" spans="1:2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</row>
    <row r="970" spans="1:2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</row>
    <row r="971" spans="1:2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</row>
    <row r="972" spans="1:2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</row>
    <row r="973" spans="1:2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</row>
    <row r="974" spans="1:2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</row>
    <row r="975" spans="1:2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</row>
    <row r="976" spans="1:2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</row>
    <row r="977" spans="1:2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</row>
    <row r="978" spans="1:2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</row>
    <row r="979" spans="1:2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</row>
    <row r="980" spans="1:2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</row>
    <row r="981" spans="1:2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</row>
    <row r="982" spans="1:2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</row>
    <row r="983" spans="1:2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</row>
    <row r="984" spans="1:2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</row>
    <row r="985" spans="1:2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</row>
    <row r="986" spans="1:2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</row>
    <row r="987" spans="1:2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</row>
    <row r="988" spans="1:2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</row>
    <row r="989" spans="1:2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</row>
    <row r="990" spans="1:2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</row>
    <row r="991" spans="1:2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</row>
    <row r="992" spans="1:2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</row>
    <row r="993" spans="1:2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</row>
    <row r="994" spans="1:2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</row>
    <row r="995" spans="1:2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</row>
    <row r="996" spans="1:2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</row>
    <row r="997" spans="1:2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</row>
    <row r="998" spans="1:2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</row>
    <row r="999" spans="1:2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</row>
    <row r="1000" spans="1:2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</row>
    <row r="1001" spans="1:21" x14ac:dyDescent="0.2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</row>
    <row r="1002" spans="1:21" x14ac:dyDescent="0.2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</row>
    <row r="1003" spans="1:21" x14ac:dyDescent="0.25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</row>
    <row r="1004" spans="1:21" x14ac:dyDescent="0.25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</row>
    <row r="1005" spans="1:21" x14ac:dyDescent="0.2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</row>
    <row r="1006" spans="1:21" x14ac:dyDescent="0.25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</row>
    <row r="1007" spans="1:21" x14ac:dyDescent="0.25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</row>
    <row r="1008" spans="1:21" x14ac:dyDescent="0.25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</row>
    <row r="1009" spans="1:21" x14ac:dyDescent="0.25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</row>
    <row r="1010" spans="1:21" x14ac:dyDescent="0.25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</row>
    <row r="1011" spans="1:21" x14ac:dyDescent="0.25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</row>
    <row r="1012" spans="1:21" x14ac:dyDescent="0.25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</row>
    <row r="1013" spans="1:21" x14ac:dyDescent="0.25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</row>
    <row r="1014" spans="1:21" x14ac:dyDescent="0.25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</row>
    <row r="1015" spans="1:21" x14ac:dyDescent="0.25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</row>
    <row r="1016" spans="1:21" x14ac:dyDescent="0.25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</row>
    <row r="1017" spans="1:21" x14ac:dyDescent="0.25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</row>
    <row r="1018" spans="1:21" x14ac:dyDescent="0.25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</row>
    <row r="1019" spans="1:21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</row>
    <row r="1020" spans="1:21" x14ac:dyDescent="0.25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</row>
    <row r="1021" spans="1:21" x14ac:dyDescent="0.25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</row>
    <row r="1022" spans="1:21" x14ac:dyDescent="0.25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</row>
    <row r="1023" spans="1:21" x14ac:dyDescent="0.25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</row>
    <row r="1024" spans="1:21" x14ac:dyDescent="0.25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</row>
    <row r="1025" spans="1:21" x14ac:dyDescent="0.25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</row>
    <row r="1026" spans="1:21" x14ac:dyDescent="0.25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</row>
    <row r="1027" spans="1:21" x14ac:dyDescent="0.25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</row>
    <row r="1028" spans="1:21" x14ac:dyDescent="0.25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</row>
    <row r="1029" spans="1:21" x14ac:dyDescent="0.25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</row>
    <row r="1030" spans="1:21" x14ac:dyDescent="0.25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</row>
    <row r="1031" spans="1:21" x14ac:dyDescent="0.25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</row>
    <row r="1032" spans="1:21" x14ac:dyDescent="0.25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</row>
    <row r="1033" spans="1:21" x14ac:dyDescent="0.25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</row>
    <row r="1034" spans="1:21" x14ac:dyDescent="0.25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</row>
    <row r="1035" spans="1:21" x14ac:dyDescent="0.25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</row>
    <row r="1036" spans="1:21" x14ac:dyDescent="0.25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</row>
    <row r="1037" spans="1:21" x14ac:dyDescent="0.25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</row>
    <row r="1038" spans="1:21" x14ac:dyDescent="0.25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</row>
    <row r="1039" spans="1:21" x14ac:dyDescent="0.25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</row>
    <row r="1040" spans="1:21" x14ac:dyDescent="0.25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</row>
    <row r="1041" spans="1:21" x14ac:dyDescent="0.25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</row>
    <row r="1042" spans="1:21" x14ac:dyDescent="0.25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</row>
    <row r="1043" spans="1:21" x14ac:dyDescent="0.25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</row>
    <row r="1044" spans="1:21" x14ac:dyDescent="0.25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</row>
    <row r="1045" spans="1:21" x14ac:dyDescent="0.2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</row>
    <row r="1046" spans="1:21" x14ac:dyDescent="0.2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</row>
    <row r="1047" spans="1:21" x14ac:dyDescent="0.2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</row>
    <row r="1048" spans="1:21" x14ac:dyDescent="0.2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</row>
    <row r="1049" spans="1:21" x14ac:dyDescent="0.2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</row>
    <row r="1050" spans="1:21" x14ac:dyDescent="0.2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</row>
    <row r="1051" spans="1:21" x14ac:dyDescent="0.2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</row>
    <row r="1052" spans="1:21" x14ac:dyDescent="0.2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</row>
    <row r="1053" spans="1:21" x14ac:dyDescent="0.2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</row>
    <row r="1054" spans="1:21" x14ac:dyDescent="0.2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</row>
    <row r="1055" spans="1:21" x14ac:dyDescent="0.2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</row>
    <row r="1056" spans="1:21" x14ac:dyDescent="0.2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</row>
    <row r="1057" spans="1:21" x14ac:dyDescent="0.2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</row>
    <row r="1058" spans="1:21" x14ac:dyDescent="0.2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</row>
    <row r="1059" spans="1:21" x14ac:dyDescent="0.25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</row>
    <row r="1060" spans="1:21" x14ac:dyDescent="0.25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</row>
    <row r="1061" spans="1:21" x14ac:dyDescent="0.25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</row>
    <row r="1062" spans="1:21" x14ac:dyDescent="0.25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</row>
    <row r="1063" spans="1:21" x14ac:dyDescent="0.25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</row>
    <row r="1064" spans="1:21" x14ac:dyDescent="0.25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</row>
    <row r="1065" spans="1:21" x14ac:dyDescent="0.25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</row>
    <row r="1066" spans="1:21" x14ac:dyDescent="0.25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</row>
    <row r="1067" spans="1:21" x14ac:dyDescent="0.25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</row>
    <row r="1068" spans="1:21" x14ac:dyDescent="0.25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</row>
    <row r="1069" spans="1:21" x14ac:dyDescent="0.25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</row>
    <row r="1070" spans="1:21" x14ac:dyDescent="0.25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</row>
    <row r="1071" spans="1:21" x14ac:dyDescent="0.25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</row>
    <row r="1072" spans="1:21" x14ac:dyDescent="0.25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</row>
    <row r="1073" spans="1:21" x14ac:dyDescent="0.25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</row>
    <row r="1074" spans="1:21" x14ac:dyDescent="0.25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</row>
    <row r="1075" spans="1:21" x14ac:dyDescent="0.25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</row>
    <row r="1076" spans="1:21" x14ac:dyDescent="0.25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</row>
    <row r="1077" spans="1:21" x14ac:dyDescent="0.25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</row>
    <row r="1078" spans="1:21" x14ac:dyDescent="0.25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</row>
    <row r="1079" spans="1:21" x14ac:dyDescent="0.25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</row>
    <row r="1080" spans="1:21" x14ac:dyDescent="0.25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</row>
    <row r="1081" spans="1:21" x14ac:dyDescent="0.2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</row>
    <row r="1082" spans="1:21" x14ac:dyDescent="0.2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</row>
    <row r="1083" spans="1:21" x14ac:dyDescent="0.2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</row>
    <row r="1084" spans="1:21" x14ac:dyDescent="0.2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</row>
    <row r="1085" spans="1:21" x14ac:dyDescent="0.2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</row>
    <row r="1086" spans="1:21" x14ac:dyDescent="0.2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</row>
    <row r="1087" spans="1:21" x14ac:dyDescent="0.2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</row>
    <row r="1088" spans="1:21" x14ac:dyDescent="0.2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</row>
    <row r="1089" spans="1:21" x14ac:dyDescent="0.2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</row>
    <row r="1090" spans="1:21" x14ac:dyDescent="0.2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</row>
    <row r="1091" spans="1:21" x14ac:dyDescent="0.2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</row>
    <row r="1092" spans="1:21" x14ac:dyDescent="0.2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</row>
    <row r="1093" spans="1:21" x14ac:dyDescent="0.2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</row>
    <row r="1094" spans="1:21" x14ac:dyDescent="0.25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</row>
    <row r="1095" spans="1:21" x14ac:dyDescent="0.25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</row>
    <row r="1096" spans="1:21" x14ac:dyDescent="0.25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</row>
    <row r="1097" spans="1:21" x14ac:dyDescent="0.25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</row>
    <row r="1098" spans="1:21" x14ac:dyDescent="0.25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</row>
    <row r="1099" spans="1:21" x14ac:dyDescent="0.25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</row>
    <row r="1100" spans="1:21" x14ac:dyDescent="0.25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</row>
    <row r="1101" spans="1:21" x14ac:dyDescent="0.25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</row>
    <row r="1102" spans="1:21" x14ac:dyDescent="0.25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</row>
    <row r="1103" spans="1:21" x14ac:dyDescent="0.25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</row>
    <row r="1104" spans="1:21" x14ac:dyDescent="0.25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</row>
    <row r="1105" spans="1:21" x14ac:dyDescent="0.25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</row>
    <row r="1106" spans="1:21" x14ac:dyDescent="0.25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</row>
    <row r="1107" spans="1:21" x14ac:dyDescent="0.25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</row>
    <row r="1108" spans="1:21" x14ac:dyDescent="0.25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</row>
    <row r="1109" spans="1:21" x14ac:dyDescent="0.25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</row>
    <row r="1110" spans="1:21" x14ac:dyDescent="0.25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</row>
    <row r="1111" spans="1:21" x14ac:dyDescent="0.25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</row>
    <row r="1112" spans="1:21" x14ac:dyDescent="0.25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</row>
    <row r="1113" spans="1:21" x14ac:dyDescent="0.25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</row>
    <row r="1114" spans="1:21" x14ac:dyDescent="0.25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</row>
    <row r="1115" spans="1:21" x14ac:dyDescent="0.25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</row>
    <row r="1116" spans="1:21" x14ac:dyDescent="0.25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</row>
    <row r="1117" spans="1:21" x14ac:dyDescent="0.25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</row>
    <row r="1118" spans="1:21" x14ac:dyDescent="0.25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</row>
    <row r="1119" spans="1:21" x14ac:dyDescent="0.25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</row>
    <row r="1120" spans="1:21" x14ac:dyDescent="0.25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</row>
    <row r="1121" spans="1:21" x14ac:dyDescent="0.25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</row>
    <row r="1122" spans="1:21" x14ac:dyDescent="0.2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</row>
    <row r="1123" spans="1:21" x14ac:dyDescent="0.2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</row>
    <row r="1124" spans="1:21" x14ac:dyDescent="0.2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</row>
    <row r="1125" spans="1:21" x14ac:dyDescent="0.2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</row>
    <row r="1126" spans="1:21" x14ac:dyDescent="0.25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</row>
    <row r="1127" spans="1:21" x14ac:dyDescent="0.2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</row>
    <row r="1128" spans="1:21" x14ac:dyDescent="0.25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</row>
    <row r="1129" spans="1:21" x14ac:dyDescent="0.2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</row>
    <row r="1130" spans="1:21" x14ac:dyDescent="0.25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</row>
    <row r="1131" spans="1:21" x14ac:dyDescent="0.25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</row>
    <row r="1132" spans="1:21" x14ac:dyDescent="0.25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</row>
    <row r="1133" spans="1:21" x14ac:dyDescent="0.25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</row>
    <row r="1134" spans="1:21" x14ac:dyDescent="0.25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</row>
    <row r="1135" spans="1:21" x14ac:dyDescent="0.25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</row>
    <row r="1136" spans="1:21" x14ac:dyDescent="0.25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</row>
    <row r="1137" spans="1:21" x14ac:dyDescent="0.25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</row>
    <row r="1138" spans="1:21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</row>
    <row r="1139" spans="1:21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</row>
    <row r="1140" spans="1:21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</row>
    <row r="1141" spans="1:21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</row>
    <row r="1142" spans="1:21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</row>
    <row r="1143" spans="1:21" x14ac:dyDescent="0.25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</row>
    <row r="1144" spans="1:21" x14ac:dyDescent="0.25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</row>
    <row r="1145" spans="1:21" x14ac:dyDescent="0.25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</row>
    <row r="1146" spans="1:21" x14ac:dyDescent="0.25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</row>
    <row r="1147" spans="1:21" x14ac:dyDescent="0.25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</row>
    <row r="1148" spans="1:21" x14ac:dyDescent="0.25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</row>
    <row r="1149" spans="1:21" x14ac:dyDescent="0.25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</row>
    <row r="1150" spans="1:21" x14ac:dyDescent="0.25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</row>
    <row r="1151" spans="1:21" x14ac:dyDescent="0.25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</row>
    <row r="1152" spans="1:21" x14ac:dyDescent="0.25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</row>
    <row r="1153" spans="1:21" x14ac:dyDescent="0.25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</row>
    <row r="1154" spans="1:21" x14ac:dyDescent="0.25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</row>
    <row r="1155" spans="1:21" x14ac:dyDescent="0.2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</row>
    <row r="1156" spans="1:21" x14ac:dyDescent="0.25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</row>
    <row r="1157" spans="1:21" x14ac:dyDescent="0.25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</row>
    <row r="1158" spans="1:21" x14ac:dyDescent="0.25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</row>
    <row r="1159" spans="1:21" x14ac:dyDescent="0.25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</row>
    <row r="1160" spans="1:21" x14ac:dyDescent="0.25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</row>
    <row r="1161" spans="1:21" x14ac:dyDescent="0.25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</row>
    <row r="1162" spans="1:21" x14ac:dyDescent="0.25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</row>
    <row r="1163" spans="1:21" x14ac:dyDescent="0.25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</row>
    <row r="1164" spans="1:21" x14ac:dyDescent="0.25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</row>
    <row r="1165" spans="1:21" x14ac:dyDescent="0.25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</row>
    <row r="1166" spans="1:21" x14ac:dyDescent="0.25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</row>
    <row r="1167" spans="1:21" x14ac:dyDescent="0.25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</row>
    <row r="1168" spans="1:21" x14ac:dyDescent="0.25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</row>
    <row r="1169" spans="1:21" x14ac:dyDescent="0.25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</row>
    <row r="1170" spans="1:21" x14ac:dyDescent="0.25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</row>
    <row r="1171" spans="1:21" x14ac:dyDescent="0.25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</row>
    <row r="1172" spans="1:21" x14ac:dyDescent="0.2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</row>
    <row r="1173" spans="1:21" x14ac:dyDescent="0.25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</row>
    <row r="1174" spans="1:21" x14ac:dyDescent="0.2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</row>
    <row r="1175" spans="1:21" x14ac:dyDescent="0.25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</row>
    <row r="1176" spans="1:21" x14ac:dyDescent="0.2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</row>
    <row r="1177" spans="1:21" x14ac:dyDescent="0.25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</row>
    <row r="1178" spans="1:21" x14ac:dyDescent="0.2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</row>
    <row r="1179" spans="1:21" x14ac:dyDescent="0.25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</row>
    <row r="1180" spans="1:21" x14ac:dyDescent="0.25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</row>
    <row r="1181" spans="1:21" x14ac:dyDescent="0.25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</row>
    <row r="1182" spans="1:21" x14ac:dyDescent="0.25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</row>
    <row r="1183" spans="1:21" x14ac:dyDescent="0.25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</row>
    <row r="1184" spans="1:21" x14ac:dyDescent="0.25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</row>
    <row r="1185" spans="1:21" x14ac:dyDescent="0.25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</row>
    <row r="1186" spans="1:21" x14ac:dyDescent="0.25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</row>
    <row r="1187" spans="1:21" x14ac:dyDescent="0.25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</row>
    <row r="1188" spans="1:21" x14ac:dyDescent="0.25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</row>
    <row r="1189" spans="1:21" x14ac:dyDescent="0.25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</row>
    <row r="1190" spans="1:21" x14ac:dyDescent="0.25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</row>
    <row r="1191" spans="1:21" x14ac:dyDescent="0.25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</row>
    <row r="1192" spans="1:21" x14ac:dyDescent="0.25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</row>
    <row r="1193" spans="1:21" x14ac:dyDescent="0.25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</row>
    <row r="1194" spans="1:21" x14ac:dyDescent="0.25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</row>
    <row r="1195" spans="1:21" x14ac:dyDescent="0.25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</row>
    <row r="1196" spans="1:21" x14ac:dyDescent="0.25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</row>
    <row r="1197" spans="1:21" x14ac:dyDescent="0.25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</row>
    <row r="1198" spans="1:21" x14ac:dyDescent="0.25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</row>
    <row r="1199" spans="1:21" x14ac:dyDescent="0.25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</row>
    <row r="1200" spans="1:21" x14ac:dyDescent="0.25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</row>
    <row r="1201" spans="1:21" x14ac:dyDescent="0.25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</row>
    <row r="1202" spans="1:21" x14ac:dyDescent="0.25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</row>
    <row r="1203" spans="1:21" x14ac:dyDescent="0.25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</row>
    <row r="1204" spans="1:21" x14ac:dyDescent="0.25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</row>
    <row r="1205" spans="1:21" x14ac:dyDescent="0.25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</row>
    <row r="1206" spans="1:21" x14ac:dyDescent="0.25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</row>
    <row r="1207" spans="1:21" x14ac:dyDescent="0.25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</row>
    <row r="1208" spans="1:21" x14ac:dyDescent="0.25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</row>
    <row r="1209" spans="1:21" x14ac:dyDescent="0.25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</row>
    <row r="1210" spans="1:21" x14ac:dyDescent="0.25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</row>
    <row r="1211" spans="1:21" x14ac:dyDescent="0.25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</row>
    <row r="1212" spans="1:21" x14ac:dyDescent="0.25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</row>
    <row r="1213" spans="1:21" x14ac:dyDescent="0.25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</row>
    <row r="1214" spans="1:21" x14ac:dyDescent="0.25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</row>
    <row r="1215" spans="1:21" x14ac:dyDescent="0.25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</row>
    <row r="1216" spans="1:21" x14ac:dyDescent="0.25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</row>
    <row r="1217" spans="1:21" x14ac:dyDescent="0.25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</row>
    <row r="1218" spans="1:21" x14ac:dyDescent="0.25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</row>
    <row r="1219" spans="1:21" x14ac:dyDescent="0.25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</row>
    <row r="1220" spans="1:21" x14ac:dyDescent="0.25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</row>
    <row r="1221" spans="1:21" x14ac:dyDescent="0.2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</row>
    <row r="1222" spans="1:21" x14ac:dyDescent="0.25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</row>
    <row r="1223" spans="1:21" x14ac:dyDescent="0.2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</row>
    <row r="1224" spans="1:21" x14ac:dyDescent="0.25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</row>
    <row r="1225" spans="1:21" x14ac:dyDescent="0.2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</row>
    <row r="1226" spans="1:21" x14ac:dyDescent="0.25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</row>
    <row r="1227" spans="1:21" x14ac:dyDescent="0.2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</row>
    <row r="1228" spans="1:21" x14ac:dyDescent="0.25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</row>
    <row r="1229" spans="1:21" x14ac:dyDescent="0.25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</row>
    <row r="1230" spans="1:21" x14ac:dyDescent="0.25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</row>
    <row r="1231" spans="1:21" x14ac:dyDescent="0.25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</row>
    <row r="1232" spans="1:21" x14ac:dyDescent="0.25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</row>
    <row r="1233" spans="1:21" x14ac:dyDescent="0.25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</row>
    <row r="1234" spans="1:21" x14ac:dyDescent="0.25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</row>
    <row r="1235" spans="1:21" x14ac:dyDescent="0.25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</row>
    <row r="1236" spans="1:21" x14ac:dyDescent="0.25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</row>
    <row r="1237" spans="1:21" x14ac:dyDescent="0.25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</row>
    <row r="1238" spans="1:21" x14ac:dyDescent="0.25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</row>
    <row r="1239" spans="1:21" x14ac:dyDescent="0.25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</row>
    <row r="1240" spans="1:21" x14ac:dyDescent="0.25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</row>
    <row r="1241" spans="1:21" x14ac:dyDescent="0.25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</row>
    <row r="1242" spans="1:21" x14ac:dyDescent="0.25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</row>
    <row r="1243" spans="1:21" x14ac:dyDescent="0.25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</row>
    <row r="1244" spans="1:21" x14ac:dyDescent="0.25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</row>
    <row r="1245" spans="1:21" x14ac:dyDescent="0.25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</row>
    <row r="1246" spans="1:21" x14ac:dyDescent="0.25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</row>
    <row r="1247" spans="1:21" x14ac:dyDescent="0.25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</row>
    <row r="1248" spans="1:21" x14ac:dyDescent="0.25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</row>
    <row r="1249" spans="1:21" x14ac:dyDescent="0.2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</row>
    <row r="1250" spans="1:21" x14ac:dyDescent="0.25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</row>
    <row r="1251" spans="1:21" x14ac:dyDescent="0.25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</row>
    <row r="1252" spans="1:21" x14ac:dyDescent="0.25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</row>
    <row r="1253" spans="1:21" x14ac:dyDescent="0.25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</row>
    <row r="1254" spans="1:21" x14ac:dyDescent="0.25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</row>
    <row r="1255" spans="1:21" x14ac:dyDescent="0.25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</row>
    <row r="1256" spans="1:21" x14ac:dyDescent="0.25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</row>
    <row r="1257" spans="1:21" x14ac:dyDescent="0.25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</row>
    <row r="1258" spans="1:21" x14ac:dyDescent="0.25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</row>
    <row r="1259" spans="1:21" x14ac:dyDescent="0.25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</row>
    <row r="1260" spans="1:21" x14ac:dyDescent="0.25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</row>
    <row r="1261" spans="1:21" x14ac:dyDescent="0.25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</row>
    <row r="1262" spans="1:21" x14ac:dyDescent="0.25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</row>
    <row r="1263" spans="1:21" x14ac:dyDescent="0.25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</row>
    <row r="1264" spans="1:21" x14ac:dyDescent="0.25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</row>
    <row r="1265" spans="1:21" x14ac:dyDescent="0.25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</row>
    <row r="1266" spans="1:21" x14ac:dyDescent="0.25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</row>
    <row r="1267" spans="1:21" x14ac:dyDescent="0.25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</row>
    <row r="1268" spans="1:21" x14ac:dyDescent="0.25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</row>
    <row r="1269" spans="1:21" x14ac:dyDescent="0.25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</row>
    <row r="1270" spans="1:21" x14ac:dyDescent="0.2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</row>
    <row r="1271" spans="1:21" x14ac:dyDescent="0.25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</row>
    <row r="1272" spans="1:21" x14ac:dyDescent="0.2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</row>
    <row r="1273" spans="1:21" x14ac:dyDescent="0.25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</row>
    <row r="1274" spans="1:21" x14ac:dyDescent="0.2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</row>
    <row r="1275" spans="1:21" x14ac:dyDescent="0.25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</row>
    <row r="1276" spans="1:21" x14ac:dyDescent="0.2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</row>
    <row r="1277" spans="1:21" x14ac:dyDescent="0.25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</row>
    <row r="1278" spans="1:21" x14ac:dyDescent="0.25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</row>
    <row r="1279" spans="1:21" x14ac:dyDescent="0.25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</row>
    <row r="1280" spans="1:21" x14ac:dyDescent="0.25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</row>
    <row r="1281" spans="1:21" x14ac:dyDescent="0.25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</row>
    <row r="1282" spans="1:21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</row>
    <row r="1283" spans="1:21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</row>
    <row r="1284" spans="1:21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</row>
    <row r="1285" spans="1:21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</row>
    <row r="1286" spans="1:21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</row>
    <row r="1287" spans="1:21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</row>
    <row r="1288" spans="1:21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</row>
    <row r="1289" spans="1:21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</row>
    <row r="1290" spans="1:21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</row>
    <row r="1291" spans="1:21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</row>
    <row r="1292" spans="1:21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</row>
    <row r="1293" spans="1:21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</row>
    <row r="1294" spans="1:21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</row>
    <row r="1295" spans="1:21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</row>
    <row r="1296" spans="1:21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</row>
    <row r="1297" spans="1:21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</row>
    <row r="1298" spans="1:21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</row>
    <row r="1299" spans="1:21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</row>
    <row r="1300" spans="1:21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</row>
    <row r="1301" spans="1:21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</row>
    <row r="1302" spans="1:21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</row>
    <row r="1303" spans="1:21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</row>
    <row r="1304" spans="1:21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</row>
    <row r="1305" spans="1:21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</row>
    <row r="1306" spans="1:21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</row>
    <row r="1307" spans="1:21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</row>
    <row r="1308" spans="1:21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</row>
    <row r="1309" spans="1:21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</row>
    <row r="1310" spans="1:21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</row>
    <row r="1311" spans="1:21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</row>
    <row r="1312" spans="1:21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</row>
    <row r="1313" spans="1:21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</row>
    <row r="1314" spans="1:21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</row>
    <row r="1315" spans="1:21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</row>
    <row r="1316" spans="1:21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</row>
    <row r="1317" spans="1:21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</row>
    <row r="1318" spans="1:21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</row>
    <row r="1319" spans="1:21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</row>
    <row r="1320" spans="1:21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</row>
    <row r="1321" spans="1:21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</row>
    <row r="1322" spans="1:21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</row>
    <row r="1323" spans="1:21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</row>
    <row r="1324" spans="1:21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</row>
    <row r="1325" spans="1:21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</row>
    <row r="1326" spans="1:21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</row>
    <row r="1327" spans="1:21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</row>
    <row r="1328" spans="1:21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</row>
    <row r="1329" spans="1:21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</row>
    <row r="1330" spans="1:21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</row>
    <row r="1331" spans="1:21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</row>
    <row r="1332" spans="1:21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</row>
    <row r="1333" spans="1:21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5128-C0B9-4E65-A987-EE242A063C0E}">
  <dimension ref="A1:R133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9" sqref="C29"/>
    </sheetView>
  </sheetViews>
  <sheetFormatPr baseColWidth="10" defaultRowHeight="15" x14ac:dyDescent="0.25"/>
  <cols>
    <col min="1" max="1" width="45.7109375" style="1" bestFit="1" customWidth="1"/>
    <col min="2" max="2" width="14.85546875" style="23" customWidth="1"/>
    <col min="3" max="6" width="14.85546875" style="1" customWidth="1"/>
    <col min="7" max="7" width="15.42578125" style="23" bestFit="1" customWidth="1"/>
    <col min="8" max="8" width="9.7109375" style="1" bestFit="1" customWidth="1"/>
    <col min="9" max="9" width="8.85546875" style="1" bestFit="1" customWidth="1"/>
    <col min="10" max="10" width="8.85546875" style="9" bestFit="1" customWidth="1"/>
    <col min="11" max="11" width="8.85546875" style="1" bestFit="1" customWidth="1"/>
    <col min="12" max="12" width="9.7109375" style="1" bestFit="1" customWidth="1"/>
    <col min="13" max="13" width="15.42578125" style="23" bestFit="1" customWidth="1"/>
    <col min="14" max="14" width="9.7109375" style="1" bestFit="1" customWidth="1"/>
    <col min="15" max="15" width="8.85546875" style="1" bestFit="1" customWidth="1"/>
    <col min="16" max="16" width="8.85546875" style="9" bestFit="1" customWidth="1"/>
    <col min="17" max="17" width="8.85546875" style="1" bestFit="1" customWidth="1"/>
    <col min="18" max="18" width="9.7109375" style="1" bestFit="1" customWidth="1"/>
  </cols>
  <sheetData>
    <row r="1" spans="1:18" x14ac:dyDescent="0.25">
      <c r="J1" s="1"/>
      <c r="P1" s="1"/>
    </row>
    <row r="2" spans="1:18" x14ac:dyDescent="0.25">
      <c r="A2" s="2"/>
      <c r="B2" s="27"/>
      <c r="C2" s="24"/>
      <c r="D2" s="24"/>
      <c r="E2" s="24"/>
      <c r="F2" s="24"/>
      <c r="J2" s="1"/>
      <c r="P2" s="1"/>
    </row>
    <row r="3" spans="1:18" ht="45" x14ac:dyDescent="0.25">
      <c r="A3" s="19" t="s">
        <v>87</v>
      </c>
      <c r="B3" s="217" t="s">
        <v>321</v>
      </c>
      <c r="C3" s="218" t="s">
        <v>322</v>
      </c>
      <c r="D3" s="218" t="s">
        <v>323</v>
      </c>
      <c r="E3" s="218" t="s">
        <v>324</v>
      </c>
      <c r="F3" s="218" t="s">
        <v>325</v>
      </c>
      <c r="G3" s="212" t="s">
        <v>320</v>
      </c>
      <c r="H3" s="213" t="s">
        <v>172</v>
      </c>
      <c r="I3" s="213" t="s">
        <v>173</v>
      </c>
      <c r="J3" s="213" t="s">
        <v>174</v>
      </c>
      <c r="K3" s="213" t="s">
        <v>175</v>
      </c>
      <c r="L3" s="213" t="s">
        <v>319</v>
      </c>
      <c r="M3" s="30" t="s">
        <v>167</v>
      </c>
      <c r="N3" s="31" t="s">
        <v>167</v>
      </c>
      <c r="O3" s="31" t="s">
        <v>168</v>
      </c>
      <c r="P3" s="31" t="s">
        <v>170</v>
      </c>
      <c r="Q3" s="31" t="s">
        <v>169</v>
      </c>
      <c r="R3" s="31" t="s">
        <v>171</v>
      </c>
    </row>
    <row r="4" spans="1:18" x14ac:dyDescent="0.25">
      <c r="A4" s="20" t="s">
        <v>29</v>
      </c>
      <c r="B4" s="219">
        <f>SUM(C4:F4)</f>
        <v>0</v>
      </c>
      <c r="C4" s="220"/>
      <c r="D4" s="220"/>
      <c r="E4" s="220"/>
      <c r="F4" s="220"/>
      <c r="G4" s="214">
        <f t="shared" ref="G4:G11" si="0">SUM(H4:L4)</f>
        <v>0</v>
      </c>
      <c r="H4" s="215"/>
      <c r="I4" s="215"/>
      <c r="J4" s="215"/>
      <c r="K4" s="215"/>
      <c r="L4" s="215"/>
      <c r="M4" s="32">
        <f t="shared" ref="M4:M47" si="1">SUM(N4:R4)</f>
        <v>0</v>
      </c>
      <c r="N4" s="33"/>
      <c r="O4" s="33"/>
      <c r="P4" s="33"/>
      <c r="Q4" s="33"/>
      <c r="R4" s="33"/>
    </row>
    <row r="5" spans="1:18" x14ac:dyDescent="0.25">
      <c r="A5" s="20" t="s">
        <v>88</v>
      </c>
      <c r="B5" s="219">
        <f t="shared" ref="B5:B73" si="2">SUM(C5:F5)</f>
        <v>0</v>
      </c>
      <c r="C5" s="220"/>
      <c r="D5" s="220"/>
      <c r="E5" s="220"/>
      <c r="F5" s="220"/>
      <c r="G5" s="214">
        <f t="shared" si="0"/>
        <v>52700</v>
      </c>
      <c r="H5" s="216">
        <v>17700</v>
      </c>
      <c r="I5" s="216">
        <v>12700</v>
      </c>
      <c r="J5" s="216">
        <v>10000</v>
      </c>
      <c r="K5" s="216">
        <v>12300</v>
      </c>
      <c r="L5" s="216"/>
      <c r="M5" s="32">
        <f t="shared" si="1"/>
        <v>50892.880000000005</v>
      </c>
      <c r="N5" s="34">
        <v>17139.22</v>
      </c>
      <c r="O5" s="34">
        <v>12033.86</v>
      </c>
      <c r="P5" s="34">
        <v>9778.9599999999991</v>
      </c>
      <c r="Q5" s="34">
        <v>11940.84</v>
      </c>
      <c r="R5" s="34"/>
    </row>
    <row r="6" spans="1:18" x14ac:dyDescent="0.25">
      <c r="A6" s="5" t="s">
        <v>89</v>
      </c>
      <c r="B6" s="219">
        <f t="shared" si="2"/>
        <v>0</v>
      </c>
      <c r="C6" s="220"/>
      <c r="D6" s="220"/>
      <c r="E6" s="220"/>
      <c r="F6" s="220"/>
      <c r="G6" s="214">
        <f t="shared" si="0"/>
        <v>0</v>
      </c>
      <c r="H6" s="216"/>
      <c r="I6" s="216"/>
      <c r="J6" s="216"/>
      <c r="K6" s="216"/>
      <c r="L6" s="216"/>
      <c r="M6" s="32">
        <f t="shared" si="1"/>
        <v>0</v>
      </c>
      <c r="N6" s="34"/>
      <c r="O6" s="34"/>
      <c r="P6" s="34"/>
      <c r="Q6" s="34"/>
      <c r="R6" s="34"/>
    </row>
    <row r="7" spans="1:18" x14ac:dyDescent="0.25">
      <c r="A7" s="5" t="s">
        <v>90</v>
      </c>
      <c r="B7" s="219">
        <f t="shared" si="2"/>
        <v>0</v>
      </c>
      <c r="C7" s="220"/>
      <c r="D7" s="220"/>
      <c r="E7" s="220"/>
      <c r="F7" s="220"/>
      <c r="G7" s="214">
        <f t="shared" si="0"/>
        <v>0</v>
      </c>
      <c r="H7" s="216"/>
      <c r="I7" s="216"/>
      <c r="J7" s="216"/>
      <c r="K7" s="216"/>
      <c r="L7" s="216"/>
      <c r="M7" s="32">
        <f t="shared" si="1"/>
        <v>0</v>
      </c>
      <c r="N7" s="34"/>
      <c r="O7" s="34"/>
      <c r="P7" s="34"/>
      <c r="Q7" s="34"/>
      <c r="R7" s="34"/>
    </row>
    <row r="8" spans="1:18" x14ac:dyDescent="0.25">
      <c r="A8" s="20" t="s">
        <v>30</v>
      </c>
      <c r="B8" s="219">
        <f t="shared" si="2"/>
        <v>795</v>
      </c>
      <c r="C8" s="220">
        <v>270</v>
      </c>
      <c r="D8" s="220">
        <v>164</v>
      </c>
      <c r="E8" s="220">
        <v>164</v>
      </c>
      <c r="F8" s="220">
        <v>197</v>
      </c>
      <c r="G8" s="214">
        <f t="shared" si="0"/>
        <v>10268</v>
      </c>
      <c r="H8" s="216">
        <v>668</v>
      </c>
      <c r="I8" s="216">
        <v>2000</v>
      </c>
      <c r="J8" s="216">
        <v>2600</v>
      </c>
      <c r="K8" s="216">
        <v>5000</v>
      </c>
      <c r="L8" s="216"/>
      <c r="M8" s="32">
        <f t="shared" si="1"/>
        <v>6746.73</v>
      </c>
      <c r="N8" s="34"/>
      <c r="O8" s="34">
        <v>1237.5999999999999</v>
      </c>
      <c r="P8" s="34">
        <v>1560.56</v>
      </c>
      <c r="Q8" s="34">
        <v>3948.57</v>
      </c>
      <c r="R8" s="34"/>
    </row>
    <row r="9" spans="1:18" x14ac:dyDescent="0.25">
      <c r="A9" s="20" t="s">
        <v>91</v>
      </c>
      <c r="B9" s="219">
        <f t="shared" si="2"/>
        <v>0</v>
      </c>
      <c r="C9" s="220"/>
      <c r="D9" s="220"/>
      <c r="E9" s="220"/>
      <c r="F9" s="220"/>
      <c r="G9" s="214">
        <f t="shared" si="0"/>
        <v>11320</v>
      </c>
      <c r="H9" s="216"/>
      <c r="I9" s="216">
        <v>1500</v>
      </c>
      <c r="J9" s="216">
        <f>1400+2320+1200</f>
        <v>4920</v>
      </c>
      <c r="K9" s="216">
        <f>2100+2800</f>
        <v>4900</v>
      </c>
      <c r="L9" s="216"/>
      <c r="M9" s="32">
        <f t="shared" si="1"/>
        <v>1660</v>
      </c>
      <c r="N9" s="34"/>
      <c r="O9" s="34">
        <v>375</v>
      </c>
      <c r="P9" s="34">
        <v>0</v>
      </c>
      <c r="Q9" s="34">
        <v>1285</v>
      </c>
      <c r="R9" s="34"/>
    </row>
    <row r="10" spans="1:18" x14ac:dyDescent="0.25">
      <c r="A10" s="20" t="s">
        <v>92</v>
      </c>
      <c r="B10" s="219">
        <f t="shared" si="2"/>
        <v>0</v>
      </c>
      <c r="C10" s="220"/>
      <c r="D10" s="220"/>
      <c r="E10" s="220"/>
      <c r="F10" s="220"/>
      <c r="G10" s="214">
        <f t="shared" si="0"/>
        <v>6000</v>
      </c>
      <c r="H10" s="216"/>
      <c r="I10" s="216">
        <v>1400</v>
      </c>
      <c r="J10" s="216">
        <v>3100</v>
      </c>
      <c r="K10" s="216">
        <v>1500</v>
      </c>
      <c r="L10" s="216"/>
      <c r="M10" s="32">
        <f t="shared" si="1"/>
        <v>5796</v>
      </c>
      <c r="N10" s="34"/>
      <c r="O10" s="34">
        <v>1353</v>
      </c>
      <c r="P10" s="34">
        <v>3034</v>
      </c>
      <c r="Q10" s="34">
        <v>1409</v>
      </c>
      <c r="R10" s="34"/>
    </row>
    <row r="11" spans="1:18" x14ac:dyDescent="0.25">
      <c r="A11" s="20" t="s">
        <v>2</v>
      </c>
      <c r="B11" s="219">
        <f t="shared" si="2"/>
        <v>0</v>
      </c>
      <c r="C11" s="220"/>
      <c r="D11" s="220"/>
      <c r="E11" s="220"/>
      <c r="F11" s="220"/>
      <c r="G11" s="214">
        <f t="shared" si="0"/>
        <v>14300</v>
      </c>
      <c r="H11" s="216">
        <v>4600</v>
      </c>
      <c r="I11" s="216">
        <v>3200</v>
      </c>
      <c r="J11" s="216">
        <v>2600</v>
      </c>
      <c r="K11" s="216">
        <v>3900</v>
      </c>
      <c r="L11" s="216"/>
      <c r="M11" s="32">
        <f t="shared" si="1"/>
        <v>16139.28</v>
      </c>
      <c r="N11" s="34">
        <v>4524.75</v>
      </c>
      <c r="O11" s="34">
        <v>3101.29</v>
      </c>
      <c r="P11" s="34">
        <v>2572.65</v>
      </c>
      <c r="Q11" s="34">
        <v>3891.18</v>
      </c>
      <c r="R11" s="34">
        <v>2049.41</v>
      </c>
    </row>
    <row r="12" spans="1:18" x14ac:dyDescent="0.25">
      <c r="A12" s="4" t="s">
        <v>266</v>
      </c>
      <c r="B12" s="219"/>
      <c r="C12" s="220"/>
      <c r="D12" s="220"/>
      <c r="E12" s="220"/>
      <c r="F12" s="220"/>
      <c r="G12" s="214"/>
      <c r="H12" s="216"/>
      <c r="I12" s="216"/>
      <c r="J12" s="216"/>
      <c r="K12" s="216"/>
      <c r="L12" s="216"/>
      <c r="M12" s="32"/>
      <c r="N12" s="34"/>
      <c r="O12" s="34"/>
      <c r="P12" s="34"/>
      <c r="Q12" s="34"/>
      <c r="R12" s="34"/>
    </row>
    <row r="13" spans="1:18" x14ac:dyDescent="0.25">
      <c r="A13" s="20" t="s">
        <v>31</v>
      </c>
      <c r="B13" s="219">
        <f t="shared" si="2"/>
        <v>0</v>
      </c>
      <c r="C13" s="220"/>
      <c r="D13" s="220"/>
      <c r="E13" s="220"/>
      <c r="F13" s="220"/>
      <c r="G13" s="214">
        <f t="shared" ref="G13:G24" si="3">SUM(H13:L13)</f>
        <v>0</v>
      </c>
      <c r="H13" s="216"/>
      <c r="I13" s="216"/>
      <c r="J13" s="216"/>
      <c r="K13" s="216"/>
      <c r="L13" s="216"/>
      <c r="M13" s="32">
        <f t="shared" si="1"/>
        <v>0</v>
      </c>
      <c r="N13" s="34"/>
      <c r="O13" s="34"/>
      <c r="P13" s="34"/>
      <c r="Q13" s="34"/>
      <c r="R13" s="34"/>
    </row>
    <row r="14" spans="1:18" x14ac:dyDescent="0.25">
      <c r="A14" s="5" t="s">
        <v>8</v>
      </c>
      <c r="B14" s="219">
        <f t="shared" si="2"/>
        <v>0</v>
      </c>
      <c r="C14" s="220"/>
      <c r="D14" s="220"/>
      <c r="E14" s="220"/>
      <c r="F14" s="220"/>
      <c r="G14" s="214">
        <f t="shared" si="3"/>
        <v>190</v>
      </c>
      <c r="H14" s="216">
        <v>100</v>
      </c>
      <c r="I14" s="216">
        <v>30</v>
      </c>
      <c r="J14" s="216">
        <v>30</v>
      </c>
      <c r="K14" s="216">
        <v>30</v>
      </c>
      <c r="L14" s="216"/>
      <c r="M14" s="32">
        <f t="shared" si="1"/>
        <v>437.34000000000003</v>
      </c>
      <c r="N14" s="34">
        <v>66.8</v>
      </c>
      <c r="O14" s="34">
        <v>24.48</v>
      </c>
      <c r="P14" s="34">
        <v>20.09</v>
      </c>
      <c r="Q14" s="34">
        <v>26.81</v>
      </c>
      <c r="R14" s="34">
        <v>299.16000000000003</v>
      </c>
    </row>
    <row r="15" spans="1:18" x14ac:dyDescent="0.25">
      <c r="A15" s="20" t="s">
        <v>21</v>
      </c>
      <c r="B15" s="219">
        <f t="shared" si="2"/>
        <v>0</v>
      </c>
      <c r="C15" s="220"/>
      <c r="D15" s="220"/>
      <c r="E15" s="220"/>
      <c r="F15" s="220"/>
      <c r="G15" s="214">
        <f t="shared" si="3"/>
        <v>250</v>
      </c>
      <c r="H15" s="216">
        <v>100</v>
      </c>
      <c r="I15" s="216">
        <v>50</v>
      </c>
      <c r="J15" s="216">
        <v>50</v>
      </c>
      <c r="K15" s="216">
        <v>50</v>
      </c>
      <c r="L15" s="216"/>
      <c r="M15" s="32">
        <f t="shared" si="1"/>
        <v>282.24</v>
      </c>
      <c r="N15" s="34">
        <v>71.3</v>
      </c>
      <c r="O15" s="34">
        <v>57.04</v>
      </c>
      <c r="P15" s="34">
        <v>46.83</v>
      </c>
      <c r="Q15" s="34">
        <v>107.07</v>
      </c>
      <c r="R15" s="34"/>
    </row>
    <row r="16" spans="1:18" x14ac:dyDescent="0.25">
      <c r="A16" s="20" t="s">
        <v>32</v>
      </c>
      <c r="B16" s="219">
        <f t="shared" si="2"/>
        <v>0</v>
      </c>
      <c r="C16" s="220"/>
      <c r="D16" s="220"/>
      <c r="E16" s="220"/>
      <c r="F16" s="220"/>
      <c r="G16" s="214">
        <f t="shared" si="3"/>
        <v>0</v>
      </c>
      <c r="H16" s="216"/>
      <c r="I16" s="216"/>
      <c r="J16" s="216"/>
      <c r="K16" s="216"/>
      <c r="L16" s="216"/>
      <c r="M16" s="32">
        <f t="shared" si="1"/>
        <v>0</v>
      </c>
      <c r="N16" s="34"/>
      <c r="O16" s="34"/>
      <c r="P16" s="34"/>
      <c r="Q16" s="34"/>
      <c r="R16" s="34"/>
    </row>
    <row r="17" spans="1:18" x14ac:dyDescent="0.25">
      <c r="A17" s="20" t="s">
        <v>93</v>
      </c>
      <c r="B17" s="219">
        <f t="shared" si="2"/>
        <v>0</v>
      </c>
      <c r="C17" s="220"/>
      <c r="D17" s="220"/>
      <c r="E17" s="220"/>
      <c r="F17" s="220"/>
      <c r="G17" s="214">
        <f t="shared" si="3"/>
        <v>0</v>
      </c>
      <c r="H17" s="216"/>
      <c r="I17" s="216"/>
      <c r="J17" s="216"/>
      <c r="K17" s="216"/>
      <c r="L17" s="216"/>
      <c r="M17" s="32">
        <f t="shared" si="1"/>
        <v>0</v>
      </c>
      <c r="N17" s="34"/>
      <c r="O17" s="34"/>
      <c r="P17" s="34"/>
      <c r="Q17" s="34"/>
      <c r="R17" s="34"/>
    </row>
    <row r="18" spans="1:18" x14ac:dyDescent="0.25">
      <c r="A18" s="20" t="s">
        <v>33</v>
      </c>
      <c r="B18" s="219">
        <f t="shared" si="2"/>
        <v>0</v>
      </c>
      <c r="C18" s="220"/>
      <c r="D18" s="220"/>
      <c r="E18" s="220"/>
      <c r="F18" s="220"/>
      <c r="G18" s="214">
        <f t="shared" si="3"/>
        <v>0</v>
      </c>
      <c r="H18" s="216"/>
      <c r="I18" s="216"/>
      <c r="J18" s="216"/>
      <c r="K18" s="216"/>
      <c r="L18" s="216"/>
      <c r="M18" s="32">
        <f t="shared" si="1"/>
        <v>121.52</v>
      </c>
      <c r="N18" s="34"/>
      <c r="O18" s="34">
        <v>121.52</v>
      </c>
      <c r="P18" s="34"/>
      <c r="Q18" s="34"/>
      <c r="R18" s="34"/>
    </row>
    <row r="19" spans="1:18" x14ac:dyDescent="0.25">
      <c r="A19" s="20" t="s">
        <v>94</v>
      </c>
      <c r="B19" s="219">
        <f t="shared" si="2"/>
        <v>0</v>
      </c>
      <c r="C19" s="220"/>
      <c r="D19" s="220"/>
      <c r="E19" s="220"/>
      <c r="F19" s="220"/>
      <c r="G19" s="214">
        <f t="shared" si="3"/>
        <v>0</v>
      </c>
      <c r="H19" s="216"/>
      <c r="I19" s="216"/>
      <c r="J19" s="216"/>
      <c r="K19" s="216"/>
      <c r="L19" s="216"/>
      <c r="M19" s="32">
        <f t="shared" si="1"/>
        <v>0</v>
      </c>
      <c r="N19" s="34"/>
      <c r="O19" s="34"/>
      <c r="P19" s="34"/>
      <c r="Q19" s="34"/>
      <c r="R19" s="34"/>
    </row>
    <row r="20" spans="1:18" x14ac:dyDescent="0.25">
      <c r="A20" s="5" t="s">
        <v>95</v>
      </c>
      <c r="B20" s="219">
        <f t="shared" si="2"/>
        <v>0</v>
      </c>
      <c r="C20" s="220"/>
      <c r="D20" s="220"/>
      <c r="E20" s="220"/>
      <c r="F20" s="220"/>
      <c r="G20" s="214">
        <f t="shared" si="3"/>
        <v>0</v>
      </c>
      <c r="H20" s="216"/>
      <c r="I20" s="216"/>
      <c r="J20" s="216"/>
      <c r="K20" s="216"/>
      <c r="L20" s="216"/>
      <c r="M20" s="32">
        <f t="shared" si="1"/>
        <v>-409.36</v>
      </c>
      <c r="N20" s="34">
        <v>-103.91</v>
      </c>
      <c r="O20" s="34">
        <v>-83.13</v>
      </c>
      <c r="P20" s="34">
        <v>-68.23</v>
      </c>
      <c r="Q20" s="34">
        <v>-154.09</v>
      </c>
      <c r="R20" s="34"/>
    </row>
    <row r="21" spans="1:18" x14ac:dyDescent="0.25">
      <c r="A21" s="20" t="s">
        <v>34</v>
      </c>
      <c r="B21" s="219">
        <f t="shared" si="2"/>
        <v>0</v>
      </c>
      <c r="C21" s="220"/>
      <c r="D21" s="220"/>
      <c r="E21" s="220"/>
      <c r="F21" s="220"/>
      <c r="G21" s="214">
        <f t="shared" si="3"/>
        <v>400</v>
      </c>
      <c r="H21" s="216"/>
      <c r="I21" s="216">
        <v>400</v>
      </c>
      <c r="J21" s="216"/>
      <c r="K21" s="216"/>
      <c r="L21" s="216"/>
      <c r="M21" s="32">
        <f t="shared" si="1"/>
        <v>359.35</v>
      </c>
      <c r="N21" s="34"/>
      <c r="O21" s="34">
        <v>359.35</v>
      </c>
      <c r="P21" s="34"/>
      <c r="Q21" s="34"/>
      <c r="R21" s="34"/>
    </row>
    <row r="22" spans="1:18" x14ac:dyDescent="0.25">
      <c r="A22" s="20" t="s">
        <v>35</v>
      </c>
      <c r="B22" s="219">
        <f t="shared" si="2"/>
        <v>0</v>
      </c>
      <c r="C22" s="220"/>
      <c r="D22" s="220"/>
      <c r="E22" s="220"/>
      <c r="F22" s="220"/>
      <c r="G22" s="214">
        <f t="shared" si="3"/>
        <v>0</v>
      </c>
      <c r="H22" s="216"/>
      <c r="I22" s="216"/>
      <c r="J22" s="216"/>
      <c r="K22" s="216"/>
      <c r="L22" s="216"/>
      <c r="M22" s="32">
        <f t="shared" si="1"/>
        <v>0</v>
      </c>
      <c r="N22" s="34"/>
      <c r="O22" s="34"/>
      <c r="P22" s="34"/>
      <c r="Q22" s="34"/>
      <c r="R22" s="34"/>
    </row>
    <row r="23" spans="1:18" x14ac:dyDescent="0.25">
      <c r="A23" s="20" t="s">
        <v>36</v>
      </c>
      <c r="B23" s="219">
        <f t="shared" si="2"/>
        <v>0</v>
      </c>
      <c r="C23" s="220"/>
      <c r="D23" s="220"/>
      <c r="E23" s="220"/>
      <c r="F23" s="220"/>
      <c r="G23" s="214">
        <f t="shared" si="3"/>
        <v>0</v>
      </c>
      <c r="H23" s="216"/>
      <c r="I23" s="216"/>
      <c r="J23" s="216"/>
      <c r="K23" s="216"/>
      <c r="L23" s="216"/>
      <c r="M23" s="32">
        <f t="shared" si="1"/>
        <v>0</v>
      </c>
      <c r="N23" s="34"/>
      <c r="O23" s="34"/>
      <c r="P23" s="34"/>
      <c r="Q23" s="34"/>
      <c r="R23" s="34"/>
    </row>
    <row r="24" spans="1:18" x14ac:dyDescent="0.25">
      <c r="A24" s="20" t="s">
        <v>9</v>
      </c>
      <c r="B24" s="219">
        <f t="shared" si="2"/>
        <v>0</v>
      </c>
      <c r="C24" s="220"/>
      <c r="D24" s="220"/>
      <c r="E24" s="220"/>
      <c r="F24" s="220"/>
      <c r="G24" s="214">
        <f t="shared" si="3"/>
        <v>0</v>
      </c>
      <c r="H24" s="216"/>
      <c r="I24" s="216"/>
      <c r="J24" s="216"/>
      <c r="K24" s="216"/>
      <c r="L24" s="216"/>
      <c r="M24" s="32">
        <f t="shared" si="1"/>
        <v>0</v>
      </c>
      <c r="N24" s="34"/>
      <c r="O24" s="34"/>
      <c r="P24" s="34"/>
      <c r="Q24" s="34"/>
      <c r="R24" s="34"/>
    </row>
    <row r="25" spans="1:18" x14ac:dyDescent="0.25">
      <c r="A25" s="4" t="s">
        <v>268</v>
      </c>
      <c r="B25" s="219"/>
      <c r="C25" s="220"/>
      <c r="D25" s="220"/>
      <c r="E25" s="220"/>
      <c r="F25" s="220"/>
      <c r="G25" s="214"/>
      <c r="H25" s="216"/>
      <c r="I25" s="216"/>
      <c r="J25" s="216"/>
      <c r="K25" s="216"/>
      <c r="L25" s="216"/>
      <c r="M25" s="32"/>
      <c r="N25" s="34"/>
      <c r="O25" s="34"/>
      <c r="P25" s="34"/>
      <c r="Q25" s="34"/>
      <c r="R25" s="34"/>
    </row>
    <row r="26" spans="1:18" x14ac:dyDescent="0.25">
      <c r="A26" s="20" t="s">
        <v>96</v>
      </c>
      <c r="B26" s="219">
        <f t="shared" si="2"/>
        <v>0</v>
      </c>
      <c r="C26" s="220"/>
      <c r="D26" s="220"/>
      <c r="E26" s="220"/>
      <c r="F26" s="220"/>
      <c r="G26" s="214">
        <f t="shared" ref="G26:G47" si="4">SUM(H26:L26)</f>
        <v>0</v>
      </c>
      <c r="H26" s="216"/>
      <c r="I26" s="216"/>
      <c r="J26" s="216"/>
      <c r="K26" s="216"/>
      <c r="L26" s="216"/>
      <c r="M26" s="32">
        <f t="shared" si="1"/>
        <v>0</v>
      </c>
      <c r="N26" s="34"/>
      <c r="O26" s="34"/>
      <c r="P26" s="34"/>
      <c r="Q26" s="34"/>
      <c r="R26" s="34"/>
    </row>
    <row r="27" spans="1:18" x14ac:dyDescent="0.25">
      <c r="A27" s="20" t="s">
        <v>37</v>
      </c>
      <c r="B27" s="219">
        <f t="shared" si="2"/>
        <v>0</v>
      </c>
      <c r="C27" s="220"/>
      <c r="D27" s="220"/>
      <c r="E27" s="220"/>
      <c r="F27" s="220"/>
      <c r="G27" s="214">
        <f t="shared" si="4"/>
        <v>0</v>
      </c>
      <c r="H27" s="216"/>
      <c r="I27" s="216"/>
      <c r="J27" s="216"/>
      <c r="K27" s="216"/>
      <c r="L27" s="216"/>
      <c r="M27" s="32">
        <f t="shared" si="1"/>
        <v>0</v>
      </c>
      <c r="N27" s="34"/>
      <c r="O27" s="34"/>
      <c r="P27" s="34"/>
      <c r="Q27" s="34"/>
      <c r="R27" s="34"/>
    </row>
    <row r="28" spans="1:18" x14ac:dyDescent="0.25">
      <c r="A28" s="20" t="s">
        <v>97</v>
      </c>
      <c r="B28" s="219">
        <f t="shared" si="2"/>
        <v>0</v>
      </c>
      <c r="C28" s="220"/>
      <c r="D28" s="220"/>
      <c r="E28" s="220"/>
      <c r="F28" s="220"/>
      <c r="G28" s="214">
        <f t="shared" si="4"/>
        <v>0</v>
      </c>
      <c r="H28" s="216"/>
      <c r="I28" s="216"/>
      <c r="J28" s="216"/>
      <c r="K28" s="216"/>
      <c r="L28" s="216"/>
      <c r="M28" s="32">
        <f t="shared" si="1"/>
        <v>0</v>
      </c>
      <c r="N28" s="34"/>
      <c r="O28" s="34"/>
      <c r="P28" s="34"/>
      <c r="Q28" s="34"/>
      <c r="R28" s="34"/>
    </row>
    <row r="29" spans="1:18" x14ac:dyDescent="0.25">
      <c r="A29" s="20" t="s">
        <v>38</v>
      </c>
      <c r="B29" s="219">
        <f t="shared" si="2"/>
        <v>38</v>
      </c>
      <c r="C29" s="220">
        <f>13</f>
        <v>13</v>
      </c>
      <c r="D29" s="220">
        <f>8</f>
        <v>8</v>
      </c>
      <c r="E29" s="220">
        <v>8</v>
      </c>
      <c r="F29" s="220">
        <f>9</f>
        <v>9</v>
      </c>
      <c r="G29" s="214">
        <f t="shared" si="4"/>
        <v>0</v>
      </c>
      <c r="H29" s="216"/>
      <c r="I29" s="216"/>
      <c r="J29" s="216"/>
      <c r="K29" s="216"/>
      <c r="L29" s="216"/>
      <c r="M29" s="32">
        <f t="shared" si="1"/>
        <v>0</v>
      </c>
      <c r="N29" s="34"/>
      <c r="O29" s="34"/>
      <c r="P29" s="34"/>
      <c r="Q29" s="34"/>
      <c r="R29" s="34"/>
    </row>
    <row r="30" spans="1:18" x14ac:dyDescent="0.25">
      <c r="A30" s="20" t="s">
        <v>39</v>
      </c>
      <c r="B30" s="219">
        <f t="shared" si="2"/>
        <v>0</v>
      </c>
      <c r="C30" s="220"/>
      <c r="D30" s="220"/>
      <c r="E30" s="220"/>
      <c r="F30" s="220"/>
      <c r="G30" s="214">
        <f t="shared" si="4"/>
        <v>0</v>
      </c>
      <c r="H30" s="216"/>
      <c r="I30" s="216"/>
      <c r="J30" s="216"/>
      <c r="K30" s="216"/>
      <c r="L30" s="216"/>
      <c r="M30" s="32">
        <f t="shared" si="1"/>
        <v>0</v>
      </c>
      <c r="N30" s="34"/>
      <c r="O30" s="34"/>
      <c r="P30" s="34"/>
      <c r="Q30" s="34"/>
      <c r="R30" s="34"/>
    </row>
    <row r="31" spans="1:18" x14ac:dyDescent="0.25">
      <c r="A31" s="5" t="s">
        <v>98</v>
      </c>
      <c r="B31" s="219">
        <f t="shared" si="2"/>
        <v>0</v>
      </c>
      <c r="C31" s="220"/>
      <c r="D31" s="220"/>
      <c r="E31" s="220"/>
      <c r="F31" s="220"/>
      <c r="G31" s="214">
        <f t="shared" si="4"/>
        <v>0</v>
      </c>
      <c r="H31" s="216"/>
      <c r="I31" s="216"/>
      <c r="J31" s="216"/>
      <c r="K31" s="216"/>
      <c r="L31" s="216"/>
      <c r="M31" s="32">
        <f t="shared" si="1"/>
        <v>0</v>
      </c>
      <c r="N31" s="34"/>
      <c r="O31" s="34"/>
      <c r="P31" s="34"/>
      <c r="Q31" s="34"/>
      <c r="R31" s="34"/>
    </row>
    <row r="32" spans="1:18" x14ac:dyDescent="0.25">
      <c r="A32" s="20" t="s">
        <v>22</v>
      </c>
      <c r="B32" s="219">
        <f t="shared" si="2"/>
        <v>0</v>
      </c>
      <c r="C32" s="220"/>
      <c r="D32" s="220"/>
      <c r="E32" s="220"/>
      <c r="F32" s="220"/>
      <c r="G32" s="214">
        <f t="shared" si="4"/>
        <v>3450</v>
      </c>
      <c r="H32" s="216">
        <v>1500</v>
      </c>
      <c r="I32" s="216">
        <v>850</v>
      </c>
      <c r="J32" s="216">
        <v>650</v>
      </c>
      <c r="K32" s="216">
        <v>450</v>
      </c>
      <c r="L32" s="216"/>
      <c r="M32" s="32">
        <f t="shared" si="1"/>
        <v>3337.58</v>
      </c>
      <c r="N32" s="34">
        <v>1482.51</v>
      </c>
      <c r="O32" s="34">
        <v>811.84</v>
      </c>
      <c r="P32" s="34">
        <v>601.91</v>
      </c>
      <c r="Q32" s="34">
        <v>441.32</v>
      </c>
      <c r="R32" s="34"/>
    </row>
    <row r="33" spans="1:18" x14ac:dyDescent="0.25">
      <c r="A33" s="20" t="s">
        <v>99</v>
      </c>
      <c r="B33" s="219">
        <f t="shared" si="2"/>
        <v>0</v>
      </c>
      <c r="C33" s="220"/>
      <c r="D33" s="220"/>
      <c r="E33" s="220"/>
      <c r="F33" s="220"/>
      <c r="G33" s="214">
        <f t="shared" si="4"/>
        <v>0</v>
      </c>
      <c r="H33" s="216"/>
      <c r="I33" s="216"/>
      <c r="J33" s="216"/>
      <c r="K33" s="216"/>
      <c r="L33" s="216"/>
      <c r="M33" s="32">
        <f t="shared" si="1"/>
        <v>0</v>
      </c>
      <c r="N33" s="34"/>
      <c r="O33" s="34"/>
      <c r="P33" s="34"/>
      <c r="Q33" s="34"/>
      <c r="R33" s="34"/>
    </row>
    <row r="34" spans="1:18" x14ac:dyDescent="0.25">
      <c r="A34" s="20" t="s">
        <v>3</v>
      </c>
      <c r="B34" s="219">
        <f t="shared" si="2"/>
        <v>26476</v>
      </c>
      <c r="C34" s="220">
        <v>9007</v>
      </c>
      <c r="D34" s="220">
        <v>5459</v>
      </c>
      <c r="E34" s="220">
        <v>5459</v>
      </c>
      <c r="F34" s="220">
        <v>6551</v>
      </c>
      <c r="G34" s="214">
        <f t="shared" si="4"/>
        <v>33482</v>
      </c>
      <c r="H34" s="216">
        <f>3700+22282</f>
        <v>25982</v>
      </c>
      <c r="I34" s="216">
        <v>1000</v>
      </c>
      <c r="J34" s="216">
        <v>3800</v>
      </c>
      <c r="K34" s="216">
        <v>2700</v>
      </c>
      <c r="L34" s="216"/>
      <c r="M34" s="32">
        <f t="shared" si="1"/>
        <v>11076.130000000001</v>
      </c>
      <c r="N34" s="34">
        <v>3677.39</v>
      </c>
      <c r="O34" s="34">
        <v>959.49</v>
      </c>
      <c r="P34" s="34">
        <v>3821.8</v>
      </c>
      <c r="Q34" s="34">
        <v>2617.4499999999998</v>
      </c>
      <c r="R34" s="34"/>
    </row>
    <row r="35" spans="1:18" x14ac:dyDescent="0.25">
      <c r="A35" s="20" t="s">
        <v>40</v>
      </c>
      <c r="B35" s="219">
        <f t="shared" si="2"/>
        <v>0</v>
      </c>
      <c r="C35" s="220"/>
      <c r="D35" s="220"/>
      <c r="E35" s="220"/>
      <c r="F35" s="220"/>
      <c r="G35" s="214">
        <f t="shared" si="4"/>
        <v>0</v>
      </c>
      <c r="H35" s="216"/>
      <c r="I35" s="216"/>
      <c r="J35" s="216"/>
      <c r="K35" s="216"/>
      <c r="L35" s="216"/>
      <c r="M35" s="32">
        <f t="shared" si="1"/>
        <v>0</v>
      </c>
      <c r="N35" s="34"/>
      <c r="O35" s="34"/>
      <c r="P35" s="34"/>
      <c r="Q35" s="34"/>
      <c r="R35" s="34"/>
    </row>
    <row r="36" spans="1:18" x14ac:dyDescent="0.25">
      <c r="A36" s="20" t="s">
        <v>41</v>
      </c>
      <c r="B36" s="219">
        <f t="shared" si="2"/>
        <v>0</v>
      </c>
      <c r="C36" s="220"/>
      <c r="D36" s="220"/>
      <c r="E36" s="220"/>
      <c r="F36" s="220"/>
      <c r="G36" s="214">
        <f t="shared" si="4"/>
        <v>0</v>
      </c>
      <c r="H36" s="216"/>
      <c r="I36" s="216"/>
      <c r="J36" s="216"/>
      <c r="K36" s="216"/>
      <c r="L36" s="216"/>
      <c r="M36" s="32">
        <f t="shared" si="1"/>
        <v>0</v>
      </c>
      <c r="N36" s="34"/>
      <c r="O36" s="34"/>
      <c r="P36" s="34"/>
      <c r="Q36" s="34"/>
      <c r="R36" s="34"/>
    </row>
    <row r="37" spans="1:18" x14ac:dyDescent="0.25">
      <c r="A37" s="20" t="s">
        <v>42</v>
      </c>
      <c r="B37" s="219">
        <f t="shared" si="2"/>
        <v>0</v>
      </c>
      <c r="C37" s="220"/>
      <c r="D37" s="220"/>
      <c r="E37" s="220"/>
      <c r="F37" s="220"/>
      <c r="G37" s="214">
        <f t="shared" si="4"/>
        <v>0</v>
      </c>
      <c r="H37" s="216"/>
      <c r="I37" s="216"/>
      <c r="J37" s="216"/>
      <c r="K37" s="216"/>
      <c r="L37" s="216"/>
      <c r="M37" s="32">
        <f t="shared" si="1"/>
        <v>0</v>
      </c>
      <c r="N37" s="34"/>
      <c r="O37" s="34"/>
      <c r="P37" s="34"/>
      <c r="Q37" s="34"/>
      <c r="R37" s="34"/>
    </row>
    <row r="38" spans="1:18" x14ac:dyDescent="0.25">
      <c r="A38" s="20" t="s">
        <v>28</v>
      </c>
      <c r="B38" s="219">
        <f t="shared" si="2"/>
        <v>0</v>
      </c>
      <c r="C38" s="220"/>
      <c r="D38" s="220"/>
      <c r="E38" s="220"/>
      <c r="F38" s="220"/>
      <c r="G38" s="214">
        <f t="shared" si="4"/>
        <v>0</v>
      </c>
      <c r="H38" s="216"/>
      <c r="I38" s="216"/>
      <c r="J38" s="216"/>
      <c r="K38" s="216"/>
      <c r="L38" s="216"/>
      <c r="M38" s="32">
        <f t="shared" si="1"/>
        <v>0</v>
      </c>
      <c r="N38" s="34"/>
      <c r="O38" s="34"/>
      <c r="P38" s="34"/>
      <c r="Q38" s="34"/>
      <c r="R38" s="34"/>
    </row>
    <row r="39" spans="1:18" x14ac:dyDescent="0.25">
      <c r="A39" s="20" t="s">
        <v>43</v>
      </c>
      <c r="B39" s="219">
        <f t="shared" si="2"/>
        <v>0</v>
      </c>
      <c r="C39" s="220"/>
      <c r="D39" s="220"/>
      <c r="E39" s="220"/>
      <c r="F39" s="220"/>
      <c r="G39" s="214">
        <f t="shared" si="4"/>
        <v>0</v>
      </c>
      <c r="H39" s="216"/>
      <c r="I39" s="216"/>
      <c r="J39" s="216"/>
      <c r="K39" s="216"/>
      <c r="L39" s="216"/>
      <c r="M39" s="32">
        <f t="shared" si="1"/>
        <v>9.9</v>
      </c>
      <c r="N39" s="34"/>
      <c r="O39" s="34">
        <v>9.9</v>
      </c>
      <c r="P39" s="34"/>
      <c r="Q39" s="34"/>
      <c r="R39" s="34"/>
    </row>
    <row r="40" spans="1:18" x14ac:dyDescent="0.25">
      <c r="A40" s="20" t="s">
        <v>100</v>
      </c>
      <c r="B40" s="219">
        <f t="shared" si="2"/>
        <v>0</v>
      </c>
      <c r="C40" s="220"/>
      <c r="D40" s="220"/>
      <c r="E40" s="220"/>
      <c r="F40" s="220"/>
      <c r="G40" s="214">
        <f t="shared" si="4"/>
        <v>0</v>
      </c>
      <c r="H40" s="216"/>
      <c r="I40" s="216"/>
      <c r="J40" s="216"/>
      <c r="K40" s="216"/>
      <c r="L40" s="216"/>
      <c r="M40" s="32">
        <f t="shared" si="1"/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</row>
    <row r="41" spans="1:18" x14ac:dyDescent="0.25">
      <c r="A41" s="20" t="s">
        <v>44</v>
      </c>
      <c r="B41" s="219">
        <f t="shared" si="2"/>
        <v>0</v>
      </c>
      <c r="C41" s="220"/>
      <c r="D41" s="220"/>
      <c r="E41" s="220"/>
      <c r="F41" s="220"/>
      <c r="G41" s="214">
        <f t="shared" si="4"/>
        <v>750</v>
      </c>
      <c r="H41" s="216">
        <v>210</v>
      </c>
      <c r="I41" s="216">
        <v>190</v>
      </c>
      <c r="J41" s="216">
        <v>140</v>
      </c>
      <c r="K41" s="216">
        <v>210</v>
      </c>
      <c r="L41" s="216"/>
      <c r="M41" s="32">
        <f t="shared" si="1"/>
        <v>738.76</v>
      </c>
      <c r="N41" s="34">
        <v>206.27</v>
      </c>
      <c r="O41" s="34">
        <v>190.61</v>
      </c>
      <c r="P41" s="34">
        <v>135.44999999999999</v>
      </c>
      <c r="Q41" s="34">
        <v>206.43</v>
      </c>
      <c r="R41" s="34"/>
    </row>
    <row r="42" spans="1:18" x14ac:dyDescent="0.25">
      <c r="A42" s="20" t="s">
        <v>4</v>
      </c>
      <c r="B42" s="219">
        <f t="shared" si="2"/>
        <v>0</v>
      </c>
      <c r="C42" s="220"/>
      <c r="D42" s="220"/>
      <c r="E42" s="220"/>
      <c r="F42" s="220"/>
      <c r="G42" s="214">
        <f t="shared" si="4"/>
        <v>80</v>
      </c>
      <c r="H42" s="216">
        <v>20</v>
      </c>
      <c r="I42" s="216">
        <v>20</v>
      </c>
      <c r="J42" s="216">
        <v>20</v>
      </c>
      <c r="K42" s="216">
        <v>20</v>
      </c>
      <c r="L42" s="216"/>
      <c r="M42" s="32">
        <f t="shared" si="1"/>
        <v>76.17</v>
      </c>
      <c r="N42" s="34">
        <v>22.85</v>
      </c>
      <c r="O42" s="34">
        <v>18.28</v>
      </c>
      <c r="P42" s="34">
        <v>15</v>
      </c>
      <c r="Q42" s="34">
        <v>20.04</v>
      </c>
      <c r="R42" s="34"/>
    </row>
    <row r="43" spans="1:18" x14ac:dyDescent="0.25">
      <c r="A43" s="20" t="s">
        <v>45</v>
      </c>
      <c r="B43" s="219">
        <f t="shared" si="2"/>
        <v>0</v>
      </c>
      <c r="C43" s="220"/>
      <c r="D43" s="220"/>
      <c r="E43" s="220"/>
      <c r="F43" s="220"/>
      <c r="G43" s="214">
        <f t="shared" si="4"/>
        <v>740</v>
      </c>
      <c r="H43" s="216">
        <v>220</v>
      </c>
      <c r="I43" s="216">
        <v>180</v>
      </c>
      <c r="J43" s="216">
        <v>150</v>
      </c>
      <c r="K43" s="216">
        <v>190</v>
      </c>
      <c r="L43" s="216"/>
      <c r="M43" s="32">
        <f t="shared" si="1"/>
        <v>720.97</v>
      </c>
      <c r="N43" s="34">
        <v>216.29</v>
      </c>
      <c r="O43" s="34">
        <v>173.03</v>
      </c>
      <c r="P43" s="34">
        <v>142.04</v>
      </c>
      <c r="Q43" s="34">
        <v>189.61</v>
      </c>
      <c r="R43" s="34"/>
    </row>
    <row r="44" spans="1:18" x14ac:dyDescent="0.25">
      <c r="A44" s="20" t="s">
        <v>46</v>
      </c>
      <c r="B44" s="219">
        <f t="shared" si="2"/>
        <v>0</v>
      </c>
      <c r="C44" s="220"/>
      <c r="D44" s="220"/>
      <c r="E44" s="220"/>
      <c r="F44" s="220"/>
      <c r="G44" s="214">
        <f t="shared" si="4"/>
        <v>0</v>
      </c>
      <c r="H44" s="216"/>
      <c r="I44" s="216"/>
      <c r="J44" s="216"/>
      <c r="K44" s="216"/>
      <c r="L44" s="216"/>
      <c r="M44" s="32">
        <f t="shared" si="1"/>
        <v>0</v>
      </c>
      <c r="N44" s="34"/>
      <c r="O44" s="34"/>
      <c r="P44" s="34"/>
      <c r="Q44" s="34"/>
      <c r="R44" s="34"/>
    </row>
    <row r="45" spans="1:18" x14ac:dyDescent="0.25">
      <c r="A45" s="20" t="s">
        <v>47</v>
      </c>
      <c r="B45" s="219">
        <f t="shared" si="2"/>
        <v>0</v>
      </c>
      <c r="C45" s="220"/>
      <c r="D45" s="220"/>
      <c r="E45" s="220"/>
      <c r="F45" s="220"/>
      <c r="G45" s="214">
        <f t="shared" si="4"/>
        <v>0</v>
      </c>
      <c r="H45" s="216"/>
      <c r="I45" s="216"/>
      <c r="J45" s="216"/>
      <c r="K45" s="216"/>
      <c r="L45" s="216"/>
      <c r="M45" s="32">
        <f t="shared" si="1"/>
        <v>0</v>
      </c>
      <c r="N45" s="34">
        <v>0</v>
      </c>
      <c r="O45" s="34"/>
      <c r="P45" s="34"/>
      <c r="Q45" s="34"/>
      <c r="R45" s="34"/>
    </row>
    <row r="46" spans="1:18" x14ac:dyDescent="0.25">
      <c r="A46" s="5" t="s">
        <v>48</v>
      </c>
      <c r="B46" s="219">
        <f t="shared" si="2"/>
        <v>0</v>
      </c>
      <c r="C46" s="220"/>
      <c r="D46" s="220"/>
      <c r="E46" s="220"/>
      <c r="F46" s="220"/>
      <c r="G46" s="214">
        <f t="shared" si="4"/>
        <v>0</v>
      </c>
      <c r="H46" s="216"/>
      <c r="I46" s="216"/>
      <c r="J46" s="216"/>
      <c r="K46" s="216"/>
      <c r="L46" s="216"/>
      <c r="M46" s="32">
        <f t="shared" si="1"/>
        <v>0</v>
      </c>
      <c r="N46" s="34"/>
      <c r="O46" s="34"/>
      <c r="P46" s="34"/>
      <c r="Q46" s="34"/>
      <c r="R46" s="34"/>
    </row>
    <row r="47" spans="1:18" x14ac:dyDescent="0.25">
      <c r="A47" s="20" t="s">
        <v>49</v>
      </c>
      <c r="B47" s="219">
        <f t="shared" si="2"/>
        <v>0</v>
      </c>
      <c r="C47" s="220"/>
      <c r="D47" s="220"/>
      <c r="E47" s="220"/>
      <c r="F47" s="220"/>
      <c r="G47" s="214">
        <f t="shared" si="4"/>
        <v>0</v>
      </c>
      <c r="H47" s="216"/>
      <c r="I47" s="216"/>
      <c r="J47" s="216"/>
      <c r="K47" s="216"/>
      <c r="L47" s="216"/>
      <c r="M47" s="32">
        <f t="shared" si="1"/>
        <v>0</v>
      </c>
      <c r="N47" s="34"/>
      <c r="O47" s="34"/>
      <c r="P47" s="34"/>
      <c r="Q47" s="34"/>
      <c r="R47" s="34"/>
    </row>
    <row r="48" spans="1:18" x14ac:dyDescent="0.25">
      <c r="A48" s="177" t="s">
        <v>267</v>
      </c>
      <c r="B48" s="219"/>
      <c r="C48" s="220"/>
      <c r="D48" s="220"/>
      <c r="E48" s="220"/>
      <c r="F48" s="220"/>
      <c r="G48" s="214"/>
      <c r="H48" s="216"/>
      <c r="I48" s="216"/>
      <c r="J48" s="216"/>
      <c r="K48" s="216"/>
      <c r="L48" s="216"/>
      <c r="M48" s="32"/>
      <c r="N48" s="34"/>
      <c r="O48" s="34"/>
      <c r="P48" s="34"/>
      <c r="Q48" s="34"/>
      <c r="R48" s="34"/>
    </row>
    <row r="49" spans="1:18" x14ac:dyDescent="0.25">
      <c r="A49" s="6" t="s">
        <v>11</v>
      </c>
      <c r="B49" s="219">
        <f t="shared" si="2"/>
        <v>0</v>
      </c>
      <c r="C49" s="220"/>
      <c r="D49" s="220"/>
      <c r="E49" s="220"/>
      <c r="F49" s="220"/>
      <c r="G49" s="29"/>
      <c r="H49" s="216"/>
      <c r="I49" s="216"/>
      <c r="J49" s="216"/>
      <c r="K49" s="216"/>
      <c r="L49" s="216"/>
      <c r="M49" s="57"/>
      <c r="N49" s="34">
        <v>2432.02</v>
      </c>
      <c r="O49" s="34">
        <v>1551.09</v>
      </c>
      <c r="P49" s="34">
        <v>1026.58</v>
      </c>
      <c r="Q49" s="34">
        <v>1281.45</v>
      </c>
      <c r="R49" s="34"/>
    </row>
    <row r="50" spans="1:18" x14ac:dyDescent="0.25">
      <c r="A50" s="6" t="s">
        <v>12</v>
      </c>
      <c r="B50" s="219">
        <f t="shared" si="2"/>
        <v>0</v>
      </c>
      <c r="C50" s="220"/>
      <c r="D50" s="220"/>
      <c r="E50" s="220"/>
      <c r="F50" s="220"/>
      <c r="G50" s="29"/>
      <c r="H50" s="216"/>
      <c r="I50" s="216"/>
      <c r="J50" s="216"/>
      <c r="K50" s="216"/>
      <c r="L50" s="216"/>
      <c r="M50" s="57"/>
      <c r="N50" s="34">
        <v>2531.06</v>
      </c>
      <c r="O50" s="34">
        <v>1291.6300000000001</v>
      </c>
      <c r="P50" s="34">
        <v>1068.73</v>
      </c>
      <c r="Q50" s="34">
        <v>1212.8599999999999</v>
      </c>
      <c r="R50" s="34"/>
    </row>
    <row r="51" spans="1:18" x14ac:dyDescent="0.25">
      <c r="A51" s="116" t="s">
        <v>269</v>
      </c>
      <c r="B51" s="219"/>
      <c r="C51" s="220"/>
      <c r="D51" s="220"/>
      <c r="E51" s="220"/>
      <c r="F51" s="220"/>
      <c r="G51" s="29"/>
      <c r="H51" s="216"/>
      <c r="I51" s="216"/>
      <c r="J51" s="216"/>
      <c r="K51" s="216"/>
      <c r="L51" s="216"/>
      <c r="M51" s="57"/>
      <c r="N51" s="34"/>
      <c r="O51" s="34"/>
      <c r="P51" s="34"/>
      <c r="Q51" s="34"/>
      <c r="R51" s="34"/>
    </row>
    <row r="52" spans="1:18" x14ac:dyDescent="0.25">
      <c r="A52" s="116" t="s">
        <v>250</v>
      </c>
      <c r="B52" s="219"/>
      <c r="C52" s="220"/>
      <c r="D52" s="220"/>
      <c r="E52" s="220"/>
      <c r="F52" s="220"/>
      <c r="G52" s="29"/>
      <c r="H52" s="216"/>
      <c r="I52" s="216"/>
      <c r="J52" s="216"/>
      <c r="K52" s="216"/>
      <c r="L52" s="216"/>
      <c r="M52" s="57"/>
      <c r="N52" s="34"/>
      <c r="O52" s="34"/>
      <c r="P52" s="34"/>
      <c r="Q52" s="34"/>
      <c r="R52" s="34"/>
    </row>
    <row r="53" spans="1:18" x14ac:dyDescent="0.25">
      <c r="A53" s="20" t="s">
        <v>101</v>
      </c>
      <c r="B53" s="219">
        <f t="shared" si="2"/>
        <v>0</v>
      </c>
      <c r="C53" s="220"/>
      <c r="D53" s="220"/>
      <c r="E53" s="220"/>
      <c r="F53" s="220"/>
      <c r="G53" s="29"/>
      <c r="H53" s="216"/>
      <c r="I53" s="216"/>
      <c r="J53" s="216"/>
      <c r="K53" s="216"/>
      <c r="L53" s="216"/>
      <c r="M53" s="57"/>
      <c r="N53" s="34"/>
      <c r="O53" s="34"/>
      <c r="P53" s="34"/>
      <c r="Q53" s="34"/>
      <c r="R53" s="34"/>
    </row>
    <row r="54" spans="1:18" x14ac:dyDescent="0.25">
      <c r="A54" s="6" t="s">
        <v>5</v>
      </c>
      <c r="B54" s="219">
        <f t="shared" si="2"/>
        <v>0</v>
      </c>
      <c r="C54" s="220"/>
      <c r="D54" s="220"/>
      <c r="E54" s="220"/>
      <c r="F54" s="220"/>
      <c r="G54" s="29">
        <f>SUM(H49:K63)-G55</f>
        <v>370485</v>
      </c>
      <c r="H54" s="216">
        <f>135380+10000</f>
        <v>145380</v>
      </c>
      <c r="I54" s="216">
        <f>78685</f>
        <v>78685</v>
      </c>
      <c r="J54" s="216">
        <f>64980+4000</f>
        <v>68980</v>
      </c>
      <c r="K54" s="216">
        <f>69440+8000</f>
        <v>77440</v>
      </c>
      <c r="L54" s="216"/>
      <c r="M54" s="57">
        <f>SUM(N49:Q63)-M55</f>
        <v>335392.45</v>
      </c>
      <c r="N54" s="34">
        <v>111204.78</v>
      </c>
      <c r="O54" s="34">
        <v>59712.65</v>
      </c>
      <c r="P54" s="34">
        <v>44883.02</v>
      </c>
      <c r="Q54" s="34">
        <v>60075.05</v>
      </c>
      <c r="R54" s="34"/>
    </row>
    <row r="55" spans="1:18" x14ac:dyDescent="0.25">
      <c r="A55" s="96" t="s">
        <v>50</v>
      </c>
      <c r="B55" s="219">
        <f t="shared" si="2"/>
        <v>0</v>
      </c>
      <c r="C55" s="220"/>
      <c r="D55" s="220"/>
      <c r="E55" s="220"/>
      <c r="F55" s="220"/>
      <c r="G55" s="29">
        <f>SUM(H55:K55)</f>
        <v>68668</v>
      </c>
      <c r="H55" s="216">
        <v>49650</v>
      </c>
      <c r="I55" s="216">
        <v>8113</v>
      </c>
      <c r="J55" s="216">
        <v>5557</v>
      </c>
      <c r="K55" s="216">
        <v>5348</v>
      </c>
      <c r="L55" s="216"/>
      <c r="M55" s="57">
        <f>SUM(N55:Q55)</f>
        <v>74832.800000000003</v>
      </c>
      <c r="N55" s="34">
        <v>53120</v>
      </c>
      <c r="O55" s="34">
        <v>7110</v>
      </c>
      <c r="P55" s="34">
        <v>7225</v>
      </c>
      <c r="Q55" s="34">
        <v>7377.8</v>
      </c>
      <c r="R55" s="34"/>
    </row>
    <row r="56" spans="1:18" x14ac:dyDescent="0.25">
      <c r="A56" s="5" t="s">
        <v>13</v>
      </c>
      <c r="B56" s="219">
        <f t="shared" si="2"/>
        <v>0</v>
      </c>
      <c r="C56" s="220"/>
      <c r="D56" s="220"/>
      <c r="E56" s="220"/>
      <c r="F56" s="220"/>
      <c r="G56" s="29"/>
      <c r="H56" s="216"/>
      <c r="I56" s="216"/>
      <c r="J56" s="216"/>
      <c r="K56" s="216"/>
      <c r="L56" s="216"/>
      <c r="M56" s="57"/>
      <c r="N56" s="34">
        <v>-22.67</v>
      </c>
      <c r="O56" s="34">
        <v>-299.05</v>
      </c>
      <c r="P56" s="34">
        <v>108.45</v>
      </c>
      <c r="Q56" s="34">
        <v>90.59</v>
      </c>
      <c r="R56" s="34"/>
    </row>
    <row r="57" spans="1:18" x14ac:dyDescent="0.25">
      <c r="A57" s="5" t="s">
        <v>102</v>
      </c>
      <c r="B57" s="219">
        <f t="shared" si="2"/>
        <v>0</v>
      </c>
      <c r="C57" s="220"/>
      <c r="D57" s="220"/>
      <c r="E57" s="220"/>
      <c r="F57" s="220"/>
      <c r="G57" s="29"/>
      <c r="H57" s="216"/>
      <c r="I57" s="216"/>
      <c r="J57" s="216"/>
      <c r="K57" s="216"/>
      <c r="L57" s="216"/>
      <c r="M57" s="57"/>
      <c r="N57" s="34"/>
      <c r="O57" s="34"/>
      <c r="P57" s="34"/>
      <c r="Q57" s="34"/>
      <c r="R57" s="34"/>
    </row>
    <row r="58" spans="1:18" x14ac:dyDescent="0.25">
      <c r="A58" s="5" t="s">
        <v>51</v>
      </c>
      <c r="B58" s="219">
        <f t="shared" si="2"/>
        <v>0</v>
      </c>
      <c r="C58" s="220"/>
      <c r="D58" s="220"/>
      <c r="E58" s="220"/>
      <c r="F58" s="220"/>
      <c r="G58" s="29"/>
      <c r="H58" s="216"/>
      <c r="I58" s="216"/>
      <c r="J58" s="216"/>
      <c r="K58" s="216"/>
      <c r="L58" s="216"/>
      <c r="M58" s="57"/>
      <c r="N58" s="34"/>
      <c r="O58" s="34"/>
      <c r="P58" s="34"/>
      <c r="Q58" s="34"/>
      <c r="R58" s="34"/>
    </row>
    <row r="59" spans="1:18" x14ac:dyDescent="0.25">
      <c r="A59" s="5" t="s">
        <v>14</v>
      </c>
      <c r="B59" s="219">
        <f t="shared" si="2"/>
        <v>0</v>
      </c>
      <c r="C59" s="220"/>
      <c r="D59" s="220"/>
      <c r="E59" s="220"/>
      <c r="F59" s="220"/>
      <c r="G59" s="29"/>
      <c r="H59" s="216"/>
      <c r="I59" s="216"/>
      <c r="J59" s="216"/>
      <c r="K59" s="216"/>
      <c r="L59" s="216"/>
      <c r="M59" s="57"/>
      <c r="N59" s="34">
        <v>13293.7</v>
      </c>
      <c r="O59" s="34">
        <v>7341.47</v>
      </c>
      <c r="P59" s="34">
        <v>4571.1099999999997</v>
      </c>
      <c r="Q59" s="34">
        <v>6577.28</v>
      </c>
      <c r="R59" s="34"/>
    </row>
    <row r="60" spans="1:18" x14ac:dyDescent="0.25">
      <c r="A60" s="5" t="s">
        <v>15</v>
      </c>
      <c r="B60" s="219">
        <f t="shared" si="2"/>
        <v>0</v>
      </c>
      <c r="C60" s="220"/>
      <c r="D60" s="220"/>
      <c r="E60" s="220"/>
      <c r="F60" s="220"/>
      <c r="G60" s="29"/>
      <c r="H60" s="216"/>
      <c r="I60" s="216"/>
      <c r="J60" s="216"/>
      <c r="K60" s="216"/>
      <c r="L60" s="216"/>
      <c r="M60" s="57"/>
      <c r="N60" s="34">
        <v>1350.16</v>
      </c>
      <c r="O60" s="34">
        <v>734.14</v>
      </c>
      <c r="P60" s="34">
        <v>570.04999999999995</v>
      </c>
      <c r="Q60" s="34">
        <v>643.99</v>
      </c>
      <c r="R60" s="34"/>
    </row>
    <row r="61" spans="1:18" x14ac:dyDescent="0.25">
      <c r="A61" s="5" t="s">
        <v>16</v>
      </c>
      <c r="B61" s="219">
        <f t="shared" si="2"/>
        <v>0</v>
      </c>
      <c r="C61" s="220"/>
      <c r="D61" s="220"/>
      <c r="E61" s="220"/>
      <c r="F61" s="220"/>
      <c r="G61" s="29"/>
      <c r="H61" s="216"/>
      <c r="I61" s="216"/>
      <c r="J61" s="216"/>
      <c r="K61" s="216"/>
      <c r="L61" s="216"/>
      <c r="M61" s="57"/>
      <c r="N61" s="34">
        <v>4267.7299999999996</v>
      </c>
      <c r="O61" s="34">
        <v>2082.08</v>
      </c>
      <c r="P61" s="34">
        <v>1937.26</v>
      </c>
      <c r="Q61" s="34">
        <v>2352.9899999999998</v>
      </c>
      <c r="R61" s="34"/>
    </row>
    <row r="62" spans="1:18" x14ac:dyDescent="0.25">
      <c r="A62" s="5" t="s">
        <v>17</v>
      </c>
      <c r="B62" s="219">
        <f t="shared" si="2"/>
        <v>0</v>
      </c>
      <c r="C62" s="220"/>
      <c r="D62" s="220"/>
      <c r="E62" s="220"/>
      <c r="F62" s="220"/>
      <c r="G62" s="29"/>
      <c r="H62" s="216"/>
      <c r="I62" s="216"/>
      <c r="J62" s="216"/>
      <c r="K62" s="216"/>
      <c r="L62" s="216"/>
      <c r="M62" s="57"/>
      <c r="N62" s="34">
        <v>630.84</v>
      </c>
      <c r="O62" s="34">
        <v>334.32</v>
      </c>
      <c r="P62" s="34">
        <v>283.39</v>
      </c>
      <c r="Q62" s="34">
        <v>335.13</v>
      </c>
      <c r="R62" s="34"/>
    </row>
    <row r="63" spans="1:18" x14ac:dyDescent="0.25">
      <c r="A63" s="5" t="s">
        <v>18</v>
      </c>
      <c r="B63" s="219">
        <f t="shared" si="2"/>
        <v>0</v>
      </c>
      <c r="C63" s="220"/>
      <c r="D63" s="220"/>
      <c r="E63" s="220"/>
      <c r="F63" s="220"/>
      <c r="G63" s="29"/>
      <c r="H63" s="216"/>
      <c r="I63" s="216"/>
      <c r="J63" s="216"/>
      <c r="K63" s="216"/>
      <c r="L63" s="216"/>
      <c r="M63" s="57"/>
      <c r="N63" s="34">
        <v>-16.45</v>
      </c>
      <c r="O63" s="34">
        <v>-87.71</v>
      </c>
      <c r="P63" s="34">
        <v>24.42</v>
      </c>
      <c r="Q63" s="34">
        <v>18.309999999999999</v>
      </c>
      <c r="R63" s="34"/>
    </row>
    <row r="64" spans="1:18" x14ac:dyDescent="0.25">
      <c r="A64" s="21" t="s">
        <v>19</v>
      </c>
      <c r="B64" s="219">
        <f t="shared" si="2"/>
        <v>0</v>
      </c>
      <c r="C64" s="220"/>
      <c r="D64" s="220"/>
      <c r="E64" s="220"/>
      <c r="F64" s="220"/>
      <c r="G64" s="214">
        <f t="shared" ref="G64:G78" si="5">SUM(H64:L64)</f>
        <v>2464</v>
      </c>
      <c r="H64" s="216">
        <f>840+141</f>
        <v>981</v>
      </c>
      <c r="I64" s="216">
        <f>360+141</f>
        <v>501</v>
      </c>
      <c r="J64" s="216">
        <f>350+141</f>
        <v>491</v>
      </c>
      <c r="K64" s="216">
        <f>350+141</f>
        <v>491</v>
      </c>
      <c r="L64" s="216"/>
      <c r="M64" s="32">
        <f t="shared" ref="M64:M96" si="6">SUM(N64:R64)</f>
        <v>1991.14</v>
      </c>
      <c r="N64" s="34">
        <v>887.76</v>
      </c>
      <c r="O64" s="34">
        <v>385.45</v>
      </c>
      <c r="P64" s="34">
        <v>340.7</v>
      </c>
      <c r="Q64" s="34">
        <v>377.23</v>
      </c>
      <c r="R64" s="34"/>
    </row>
    <row r="65" spans="1:18" x14ac:dyDescent="0.25">
      <c r="A65" s="21" t="s">
        <v>52</v>
      </c>
      <c r="B65" s="219">
        <f t="shared" si="2"/>
        <v>0</v>
      </c>
      <c r="C65" s="220"/>
      <c r="D65" s="220"/>
      <c r="E65" s="220"/>
      <c r="F65" s="220"/>
      <c r="G65" s="214">
        <f t="shared" si="5"/>
        <v>152</v>
      </c>
      <c r="H65" s="216">
        <v>38</v>
      </c>
      <c r="I65" s="216">
        <v>38</v>
      </c>
      <c r="J65" s="216">
        <v>38</v>
      </c>
      <c r="K65" s="216">
        <v>38</v>
      </c>
      <c r="L65" s="216"/>
      <c r="M65" s="32">
        <f t="shared" si="6"/>
        <v>160.19999999999999</v>
      </c>
      <c r="N65" s="34">
        <v>17.47</v>
      </c>
      <c r="O65" s="34">
        <v>13.97</v>
      </c>
      <c r="P65" s="34">
        <v>11.47</v>
      </c>
      <c r="Q65" s="34">
        <v>117.29</v>
      </c>
      <c r="R65" s="34"/>
    </row>
    <row r="66" spans="1:18" x14ac:dyDescent="0.25">
      <c r="A66" s="20" t="s">
        <v>103</v>
      </c>
      <c r="B66" s="219">
        <f t="shared" si="2"/>
        <v>0</v>
      </c>
      <c r="C66" s="220"/>
      <c r="D66" s="220"/>
      <c r="E66" s="220"/>
      <c r="F66" s="220"/>
      <c r="G66" s="214">
        <f t="shared" si="5"/>
        <v>0</v>
      </c>
      <c r="H66" s="216"/>
      <c r="I66" s="216"/>
      <c r="J66" s="216"/>
      <c r="K66" s="216"/>
      <c r="L66" s="216"/>
      <c r="M66" s="32">
        <f t="shared" si="6"/>
        <v>0</v>
      </c>
      <c r="N66" s="34"/>
      <c r="O66" s="34"/>
      <c r="P66" s="34"/>
      <c r="Q66" s="34"/>
      <c r="R66" s="34"/>
    </row>
    <row r="67" spans="1:18" x14ac:dyDescent="0.25">
      <c r="A67" s="20" t="s">
        <v>104</v>
      </c>
      <c r="B67" s="219">
        <f t="shared" si="2"/>
        <v>0</v>
      </c>
      <c r="C67" s="220"/>
      <c r="D67" s="220"/>
      <c r="E67" s="220"/>
      <c r="F67" s="220"/>
      <c r="G67" s="214">
        <f t="shared" si="5"/>
        <v>0</v>
      </c>
      <c r="H67" s="216"/>
      <c r="I67" s="216"/>
      <c r="J67" s="216"/>
      <c r="K67" s="216"/>
      <c r="L67" s="216"/>
      <c r="M67" s="32">
        <f t="shared" si="6"/>
        <v>0</v>
      </c>
      <c r="N67" s="34"/>
      <c r="O67" s="34"/>
      <c r="P67" s="34"/>
      <c r="Q67" s="34"/>
      <c r="R67" s="34"/>
    </row>
    <row r="68" spans="1:18" x14ac:dyDescent="0.25">
      <c r="A68" s="20" t="s">
        <v>53</v>
      </c>
      <c r="B68" s="219">
        <f t="shared" si="2"/>
        <v>0</v>
      </c>
      <c r="C68" s="220"/>
      <c r="D68" s="220"/>
      <c r="E68" s="220"/>
      <c r="F68" s="220"/>
      <c r="G68" s="214">
        <f t="shared" si="5"/>
        <v>0</v>
      </c>
      <c r="H68" s="216"/>
      <c r="I68" s="216"/>
      <c r="J68" s="216"/>
      <c r="K68" s="216"/>
      <c r="L68" s="216"/>
      <c r="M68" s="32">
        <f t="shared" si="6"/>
        <v>0</v>
      </c>
      <c r="N68" s="34"/>
      <c r="O68" s="34"/>
      <c r="P68" s="34"/>
      <c r="Q68" s="34"/>
      <c r="R68" s="34"/>
    </row>
    <row r="69" spans="1:18" x14ac:dyDescent="0.25">
      <c r="A69" s="5" t="s">
        <v>54</v>
      </c>
      <c r="B69" s="219">
        <f t="shared" si="2"/>
        <v>0</v>
      </c>
      <c r="C69" s="220"/>
      <c r="D69" s="220"/>
      <c r="E69" s="220"/>
      <c r="F69" s="220"/>
      <c r="G69" s="214">
        <f t="shared" si="5"/>
        <v>0</v>
      </c>
      <c r="H69" s="216"/>
      <c r="I69" s="216"/>
      <c r="J69" s="216"/>
      <c r="K69" s="216"/>
      <c r="L69" s="216"/>
      <c r="M69" s="32">
        <f t="shared" si="6"/>
        <v>0</v>
      </c>
      <c r="N69" s="34"/>
      <c r="O69" s="34"/>
      <c r="P69" s="34"/>
      <c r="Q69" s="34"/>
      <c r="R69" s="34"/>
    </row>
    <row r="70" spans="1:18" x14ac:dyDescent="0.25">
      <c r="A70" s="6" t="s">
        <v>105</v>
      </c>
      <c r="B70" s="219">
        <f t="shared" si="2"/>
        <v>0</v>
      </c>
      <c r="C70" s="220"/>
      <c r="D70" s="220"/>
      <c r="E70" s="220"/>
      <c r="F70" s="220"/>
      <c r="G70" s="214">
        <f t="shared" si="5"/>
        <v>0</v>
      </c>
      <c r="H70" s="216"/>
      <c r="I70" s="216"/>
      <c r="J70" s="216"/>
      <c r="K70" s="216"/>
      <c r="L70" s="216"/>
      <c r="M70" s="32">
        <f t="shared" si="6"/>
        <v>0</v>
      </c>
      <c r="N70" s="34"/>
      <c r="O70" s="34"/>
      <c r="P70" s="34"/>
      <c r="Q70" s="34"/>
      <c r="R70" s="34"/>
    </row>
    <row r="71" spans="1:18" x14ac:dyDescent="0.25">
      <c r="A71" s="20" t="s">
        <v>55</v>
      </c>
      <c r="B71" s="219">
        <f t="shared" si="2"/>
        <v>0</v>
      </c>
      <c r="C71" s="220"/>
      <c r="D71" s="220"/>
      <c r="E71" s="220"/>
      <c r="F71" s="220"/>
      <c r="G71" s="214">
        <f t="shared" si="5"/>
        <v>0</v>
      </c>
      <c r="H71" s="216"/>
      <c r="I71" s="216"/>
      <c r="J71" s="216"/>
      <c r="K71" s="216"/>
      <c r="L71" s="216"/>
      <c r="M71" s="32">
        <f t="shared" si="6"/>
        <v>14.04</v>
      </c>
      <c r="N71" s="34">
        <v>4.21</v>
      </c>
      <c r="O71" s="34">
        <v>3.37</v>
      </c>
      <c r="P71" s="34">
        <v>2.77</v>
      </c>
      <c r="Q71" s="34">
        <v>3.69</v>
      </c>
      <c r="R71" s="34"/>
    </row>
    <row r="72" spans="1:18" x14ac:dyDescent="0.25">
      <c r="A72" s="96" t="s">
        <v>56</v>
      </c>
      <c r="B72" s="219">
        <f t="shared" si="2"/>
        <v>0</v>
      </c>
      <c r="C72" s="220"/>
      <c r="D72" s="220"/>
      <c r="E72" s="220"/>
      <c r="F72" s="220"/>
      <c r="G72" s="214">
        <f t="shared" si="5"/>
        <v>24339</v>
      </c>
      <c r="H72" s="216">
        <v>19536</v>
      </c>
      <c r="I72" s="216">
        <v>2352</v>
      </c>
      <c r="J72" s="216">
        <v>1437</v>
      </c>
      <c r="K72" s="216">
        <v>1014</v>
      </c>
      <c r="L72" s="216"/>
      <c r="M72" s="32">
        <f t="shared" si="6"/>
        <v>20210</v>
      </c>
      <c r="N72" s="34">
        <v>14993</v>
      </c>
      <c r="O72" s="34">
        <v>2356</v>
      </c>
      <c r="P72" s="34">
        <v>1421</v>
      </c>
      <c r="Q72" s="34">
        <v>1440</v>
      </c>
      <c r="R72" s="34"/>
    </row>
    <row r="73" spans="1:18" x14ac:dyDescent="0.25">
      <c r="A73" s="5" t="s">
        <v>57</v>
      </c>
      <c r="B73" s="219">
        <f t="shared" si="2"/>
        <v>0</v>
      </c>
      <c r="C73" s="220"/>
      <c r="D73" s="220"/>
      <c r="E73" s="220"/>
      <c r="F73" s="220"/>
      <c r="G73" s="214">
        <f t="shared" si="5"/>
        <v>0</v>
      </c>
      <c r="H73" s="216"/>
      <c r="I73" s="216"/>
      <c r="J73" s="216"/>
      <c r="K73" s="216"/>
      <c r="L73" s="216"/>
      <c r="M73" s="32">
        <f t="shared" si="6"/>
        <v>372.08</v>
      </c>
      <c r="N73" s="34">
        <v>246.59</v>
      </c>
      <c r="O73" s="34">
        <v>125.17</v>
      </c>
      <c r="P73" s="34">
        <v>0</v>
      </c>
      <c r="Q73" s="34">
        <v>0</v>
      </c>
      <c r="R73" s="34">
        <v>0.32</v>
      </c>
    </row>
    <row r="74" spans="1:18" x14ac:dyDescent="0.25">
      <c r="A74" s="20" t="s">
        <v>58</v>
      </c>
      <c r="B74" s="219">
        <f t="shared" ref="B74:B120" si="7">SUM(C74:F74)</f>
        <v>0</v>
      </c>
      <c r="C74" s="220"/>
      <c r="D74" s="220"/>
      <c r="E74" s="220"/>
      <c r="F74" s="220"/>
      <c r="G74" s="214">
        <f t="shared" si="5"/>
        <v>0</v>
      </c>
      <c r="H74" s="216"/>
      <c r="I74" s="216"/>
      <c r="J74" s="216"/>
      <c r="K74" s="216"/>
      <c r="L74" s="216"/>
      <c r="M74" s="32">
        <f t="shared" si="6"/>
        <v>0</v>
      </c>
      <c r="N74" s="34"/>
      <c r="O74" s="34"/>
      <c r="P74" s="34"/>
      <c r="Q74" s="34"/>
      <c r="R74" s="34"/>
    </row>
    <row r="75" spans="1:18" x14ac:dyDescent="0.25">
      <c r="A75" s="5" t="s">
        <v>59</v>
      </c>
      <c r="B75" s="219">
        <f t="shared" si="7"/>
        <v>0</v>
      </c>
      <c r="C75" s="220"/>
      <c r="D75" s="220"/>
      <c r="E75" s="220"/>
      <c r="F75" s="220"/>
      <c r="G75" s="214">
        <f t="shared" si="5"/>
        <v>284</v>
      </c>
      <c r="H75" s="216">
        <v>71</v>
      </c>
      <c r="I75" s="216">
        <v>71</v>
      </c>
      <c r="J75" s="216">
        <v>71</v>
      </c>
      <c r="K75" s="216">
        <v>71</v>
      </c>
      <c r="L75" s="216"/>
      <c r="M75" s="32">
        <f t="shared" si="6"/>
        <v>283.31</v>
      </c>
      <c r="N75" s="34">
        <v>70.83</v>
      </c>
      <c r="O75" s="34">
        <v>70.83</v>
      </c>
      <c r="P75" s="34">
        <v>70.83</v>
      </c>
      <c r="Q75" s="34">
        <v>70.819999999999993</v>
      </c>
      <c r="R75" s="34"/>
    </row>
    <row r="76" spans="1:18" x14ac:dyDescent="0.25">
      <c r="A76" s="20" t="s">
        <v>23</v>
      </c>
      <c r="B76" s="219">
        <f t="shared" si="7"/>
        <v>0</v>
      </c>
      <c r="C76" s="220"/>
      <c r="D76" s="220"/>
      <c r="E76" s="220"/>
      <c r="F76" s="220"/>
      <c r="G76" s="214">
        <f t="shared" si="5"/>
        <v>4810</v>
      </c>
      <c r="H76" s="216">
        <v>1550</v>
      </c>
      <c r="I76" s="216">
        <v>1470</v>
      </c>
      <c r="J76" s="216">
        <v>920</v>
      </c>
      <c r="K76" s="216">
        <v>870</v>
      </c>
      <c r="L76" s="216"/>
      <c r="M76" s="32">
        <f t="shared" si="6"/>
        <v>4074.62</v>
      </c>
      <c r="N76" s="34">
        <v>1304.56</v>
      </c>
      <c r="O76" s="34">
        <v>1244.93</v>
      </c>
      <c r="P76" s="34">
        <v>793.04</v>
      </c>
      <c r="Q76" s="34">
        <v>732.09</v>
      </c>
      <c r="R76" s="34"/>
    </row>
    <row r="77" spans="1:18" x14ac:dyDescent="0.25">
      <c r="A77" s="20" t="s">
        <v>60</v>
      </c>
      <c r="B77" s="219">
        <f t="shared" si="7"/>
        <v>0</v>
      </c>
      <c r="C77" s="220"/>
      <c r="D77" s="220"/>
      <c r="E77" s="220"/>
      <c r="F77" s="220"/>
      <c r="G77" s="214">
        <f t="shared" si="5"/>
        <v>0</v>
      </c>
      <c r="H77" s="216"/>
      <c r="I77" s="216"/>
      <c r="J77" s="216"/>
      <c r="K77" s="216"/>
      <c r="L77" s="216"/>
      <c r="M77" s="32">
        <f t="shared" si="6"/>
        <v>0</v>
      </c>
      <c r="N77" s="34"/>
      <c r="O77" s="34"/>
      <c r="P77" s="34"/>
      <c r="Q77" s="34"/>
      <c r="R77" s="34"/>
    </row>
    <row r="78" spans="1:18" x14ac:dyDescent="0.25">
      <c r="A78" s="20" t="s">
        <v>61</v>
      </c>
      <c r="B78" s="219">
        <f t="shared" si="7"/>
        <v>0</v>
      </c>
      <c r="C78" s="220"/>
      <c r="D78" s="220"/>
      <c r="E78" s="220"/>
      <c r="F78" s="220"/>
      <c r="G78" s="214">
        <f t="shared" si="5"/>
        <v>0</v>
      </c>
      <c r="H78" s="216"/>
      <c r="I78" s="216"/>
      <c r="J78" s="216"/>
      <c r="K78" s="216"/>
      <c r="L78" s="216"/>
      <c r="M78" s="32">
        <f t="shared" si="6"/>
        <v>0</v>
      </c>
      <c r="N78" s="34"/>
      <c r="O78" s="34"/>
      <c r="P78" s="34"/>
      <c r="Q78" s="34"/>
      <c r="R78" s="34"/>
    </row>
    <row r="79" spans="1:18" x14ac:dyDescent="0.25">
      <c r="A79" s="177" t="s">
        <v>271</v>
      </c>
      <c r="B79" s="219"/>
      <c r="C79" s="220"/>
      <c r="D79" s="220"/>
      <c r="E79" s="220"/>
      <c r="F79" s="220"/>
      <c r="G79" s="214"/>
      <c r="H79" s="216"/>
      <c r="I79" s="216"/>
      <c r="J79" s="216"/>
      <c r="K79" s="216"/>
      <c r="L79" s="216"/>
      <c r="M79" s="32"/>
      <c r="N79" s="34"/>
      <c r="O79" s="34"/>
      <c r="P79" s="34"/>
      <c r="Q79" s="34"/>
      <c r="R79" s="34"/>
    </row>
    <row r="80" spans="1:18" x14ac:dyDescent="0.25">
      <c r="A80" s="5" t="s">
        <v>106</v>
      </c>
      <c r="B80" s="219">
        <f t="shared" si="7"/>
        <v>0</v>
      </c>
      <c r="C80" s="220"/>
      <c r="D80" s="220"/>
      <c r="E80" s="220"/>
      <c r="F80" s="220"/>
      <c r="G80" s="214">
        <f t="shared" ref="G80:G124" si="8">SUM(H80:L80)</f>
        <v>0</v>
      </c>
      <c r="H80" s="216"/>
      <c r="I80" s="216"/>
      <c r="J80" s="216"/>
      <c r="K80" s="216"/>
      <c r="L80" s="216"/>
      <c r="M80" s="32">
        <f t="shared" si="6"/>
        <v>0</v>
      </c>
      <c r="N80" s="34"/>
      <c r="O80" s="34"/>
      <c r="P80" s="34"/>
      <c r="Q80" s="34"/>
      <c r="R80" s="34"/>
    </row>
    <row r="81" spans="1:18" x14ac:dyDescent="0.25">
      <c r="A81" s="5" t="s">
        <v>107</v>
      </c>
      <c r="B81" s="219">
        <f t="shared" si="7"/>
        <v>0</v>
      </c>
      <c r="C81" s="220"/>
      <c r="D81" s="220"/>
      <c r="E81" s="220"/>
      <c r="F81" s="220"/>
      <c r="G81" s="214">
        <f t="shared" si="8"/>
        <v>0</v>
      </c>
      <c r="H81" s="216"/>
      <c r="I81" s="216"/>
      <c r="J81" s="216"/>
      <c r="K81" s="216"/>
      <c r="L81" s="216"/>
      <c r="M81" s="32">
        <f t="shared" si="6"/>
        <v>0</v>
      </c>
      <c r="N81" s="34"/>
      <c r="O81" s="34"/>
      <c r="P81" s="34"/>
      <c r="Q81" s="34"/>
      <c r="R81" s="34"/>
    </row>
    <row r="82" spans="1:18" x14ac:dyDescent="0.25">
      <c r="A82" s="5" t="s">
        <v>108</v>
      </c>
      <c r="B82" s="219">
        <f t="shared" si="7"/>
        <v>0</v>
      </c>
      <c r="C82" s="220"/>
      <c r="D82" s="220"/>
      <c r="E82" s="220"/>
      <c r="F82" s="220"/>
      <c r="G82" s="214">
        <f t="shared" si="8"/>
        <v>-264355</v>
      </c>
      <c r="H82" s="216">
        <v>-110738</v>
      </c>
      <c r="I82" s="216">
        <v>-58022</v>
      </c>
      <c r="J82" s="216">
        <v>-42506</v>
      </c>
      <c r="K82" s="216">
        <v>-53089</v>
      </c>
      <c r="L82" s="216"/>
      <c r="M82" s="32">
        <f t="shared" si="6"/>
        <v>-264458.86</v>
      </c>
      <c r="N82" s="34">
        <v>-119782.25</v>
      </c>
      <c r="O82" s="34">
        <v>-51531.15</v>
      </c>
      <c r="P82" s="34">
        <v>-41348.35</v>
      </c>
      <c r="Q82" s="34">
        <v>-51797.11</v>
      </c>
      <c r="R82" s="34"/>
    </row>
    <row r="83" spans="1:18" x14ac:dyDescent="0.25">
      <c r="A83" s="5" t="s">
        <v>109</v>
      </c>
      <c r="B83" s="219">
        <f t="shared" si="7"/>
        <v>0</v>
      </c>
      <c r="C83" s="220"/>
      <c r="D83" s="220"/>
      <c r="E83" s="220"/>
      <c r="F83" s="220"/>
      <c r="G83" s="214">
        <f t="shared" si="8"/>
        <v>0</v>
      </c>
      <c r="H83" s="216"/>
      <c r="I83" s="216"/>
      <c r="J83" s="216"/>
      <c r="K83" s="216"/>
      <c r="L83" s="216"/>
      <c r="M83" s="32">
        <f t="shared" si="6"/>
        <v>26257.260000000002</v>
      </c>
      <c r="N83" s="34">
        <v>13396.45</v>
      </c>
      <c r="O83" s="34">
        <v>4036.79</v>
      </c>
      <c r="P83" s="34">
        <v>4356.92</v>
      </c>
      <c r="Q83" s="34">
        <v>4467.1000000000004</v>
      </c>
      <c r="R83" s="34"/>
    </row>
    <row r="84" spans="1:18" x14ac:dyDescent="0.25">
      <c r="A84" s="21" t="s">
        <v>110</v>
      </c>
      <c r="B84" s="219">
        <f t="shared" si="7"/>
        <v>0</v>
      </c>
      <c r="C84" s="220"/>
      <c r="D84" s="220"/>
      <c r="E84" s="220"/>
      <c r="F84" s="220"/>
      <c r="G84" s="214">
        <f t="shared" si="8"/>
        <v>-103311</v>
      </c>
      <c r="H84" s="216">
        <v>-48316</v>
      </c>
      <c r="I84" s="216">
        <v>-18843</v>
      </c>
      <c r="J84" s="216">
        <v>-16455</v>
      </c>
      <c r="K84" s="216">
        <v>-19697</v>
      </c>
      <c r="L84" s="216"/>
      <c r="M84" s="32">
        <f t="shared" si="6"/>
        <v>-104994.25</v>
      </c>
      <c r="N84" s="34">
        <v>-47079.89</v>
      </c>
      <c r="O84" s="34">
        <v>-20321.66</v>
      </c>
      <c r="P84" s="34">
        <v>-15851.42</v>
      </c>
      <c r="Q84" s="34">
        <v>-19392.28</v>
      </c>
      <c r="R84" s="34">
        <v>-2349</v>
      </c>
    </row>
    <row r="85" spans="1:18" hidden="1" x14ac:dyDescent="0.25">
      <c r="A85" s="5" t="s">
        <v>111</v>
      </c>
      <c r="B85" s="219">
        <f t="shared" si="7"/>
        <v>0</v>
      </c>
      <c r="C85" s="220"/>
      <c r="D85" s="220"/>
      <c r="E85" s="220"/>
      <c r="F85" s="220"/>
      <c r="G85" s="214">
        <f t="shared" si="8"/>
        <v>0</v>
      </c>
      <c r="H85" s="216"/>
      <c r="I85" s="216"/>
      <c r="J85" s="216"/>
      <c r="K85" s="216"/>
      <c r="L85" s="216"/>
      <c r="M85" s="32">
        <f t="shared" si="6"/>
        <v>0</v>
      </c>
      <c r="N85" s="34"/>
      <c r="O85" s="34"/>
      <c r="P85" s="34"/>
      <c r="Q85" s="34"/>
      <c r="R85" s="34"/>
    </row>
    <row r="86" spans="1:18" hidden="1" x14ac:dyDescent="0.25">
      <c r="A86" s="20" t="s">
        <v>112</v>
      </c>
      <c r="B86" s="219">
        <f t="shared" si="7"/>
        <v>0</v>
      </c>
      <c r="C86" s="220"/>
      <c r="D86" s="220"/>
      <c r="E86" s="220"/>
      <c r="F86" s="220"/>
      <c r="G86" s="214">
        <f t="shared" si="8"/>
        <v>0</v>
      </c>
      <c r="H86" s="216"/>
      <c r="I86" s="216"/>
      <c r="J86" s="216"/>
      <c r="K86" s="216"/>
      <c r="L86" s="216"/>
      <c r="M86" s="32">
        <f t="shared" si="6"/>
        <v>0</v>
      </c>
      <c r="N86" s="34"/>
      <c r="O86" s="34"/>
      <c r="P86" s="34"/>
      <c r="Q86" s="34"/>
      <c r="R86" s="34"/>
    </row>
    <row r="87" spans="1:18" hidden="1" x14ac:dyDescent="0.25">
      <c r="A87" s="20" t="s">
        <v>113</v>
      </c>
      <c r="B87" s="219">
        <f t="shared" si="7"/>
        <v>0</v>
      </c>
      <c r="C87" s="220"/>
      <c r="D87" s="220"/>
      <c r="E87" s="220"/>
      <c r="F87" s="220"/>
      <c r="G87" s="214">
        <f t="shared" si="8"/>
        <v>0</v>
      </c>
      <c r="H87" s="216"/>
      <c r="I87" s="216"/>
      <c r="J87" s="216"/>
      <c r="K87" s="216"/>
      <c r="L87" s="216"/>
      <c r="M87" s="32">
        <f t="shared" si="6"/>
        <v>0</v>
      </c>
      <c r="N87" s="34"/>
      <c r="O87" s="34"/>
      <c r="P87" s="34"/>
      <c r="Q87" s="34"/>
      <c r="R87" s="34"/>
    </row>
    <row r="88" spans="1:18" hidden="1" x14ac:dyDescent="0.25">
      <c r="A88" s="5" t="s">
        <v>114</v>
      </c>
      <c r="B88" s="219">
        <f t="shared" si="7"/>
        <v>0</v>
      </c>
      <c r="C88" s="220"/>
      <c r="D88" s="220"/>
      <c r="E88" s="220"/>
      <c r="F88" s="220"/>
      <c r="G88" s="214">
        <f t="shared" si="8"/>
        <v>0</v>
      </c>
      <c r="H88" s="216"/>
      <c r="I88" s="216"/>
      <c r="J88" s="216"/>
      <c r="K88" s="216"/>
      <c r="L88" s="216"/>
      <c r="M88" s="32">
        <f t="shared" si="6"/>
        <v>0</v>
      </c>
      <c r="N88" s="34"/>
      <c r="O88" s="34"/>
      <c r="P88" s="34"/>
      <c r="Q88" s="34"/>
      <c r="R88" s="34"/>
    </row>
    <row r="89" spans="1:18" hidden="1" x14ac:dyDescent="0.25">
      <c r="A89" s="20" t="s">
        <v>115</v>
      </c>
      <c r="B89" s="219">
        <f t="shared" si="7"/>
        <v>0</v>
      </c>
      <c r="C89" s="220"/>
      <c r="D89" s="220"/>
      <c r="E89" s="220"/>
      <c r="F89" s="220"/>
      <c r="G89" s="214">
        <f t="shared" si="8"/>
        <v>0</v>
      </c>
      <c r="H89" s="216"/>
      <c r="I89" s="216"/>
      <c r="J89" s="216"/>
      <c r="K89" s="216"/>
      <c r="L89" s="216"/>
      <c r="M89" s="32">
        <f t="shared" si="6"/>
        <v>0</v>
      </c>
      <c r="N89" s="34"/>
      <c r="O89" s="34"/>
      <c r="P89" s="34"/>
      <c r="Q89" s="34"/>
      <c r="R89" s="34"/>
    </row>
    <row r="90" spans="1:18" hidden="1" x14ac:dyDescent="0.25">
      <c r="A90" s="5" t="s">
        <v>116</v>
      </c>
      <c r="B90" s="219">
        <f t="shared" si="7"/>
        <v>0</v>
      </c>
      <c r="C90" s="220"/>
      <c r="D90" s="220"/>
      <c r="E90" s="220"/>
      <c r="F90" s="220"/>
      <c r="G90" s="214">
        <f t="shared" si="8"/>
        <v>0</v>
      </c>
      <c r="H90" s="216"/>
      <c r="I90" s="216"/>
      <c r="J90" s="216"/>
      <c r="K90" s="216"/>
      <c r="L90" s="216"/>
      <c r="M90" s="32">
        <f t="shared" si="6"/>
        <v>0</v>
      </c>
      <c r="N90" s="34"/>
      <c r="O90" s="34"/>
      <c r="P90" s="34"/>
      <c r="Q90" s="34"/>
      <c r="R90" s="34"/>
    </row>
    <row r="91" spans="1:18" hidden="1" x14ac:dyDescent="0.25">
      <c r="A91" s="5" t="s">
        <v>117</v>
      </c>
      <c r="B91" s="219">
        <f t="shared" si="7"/>
        <v>0</v>
      </c>
      <c r="C91" s="220"/>
      <c r="D91" s="220"/>
      <c r="E91" s="220"/>
      <c r="F91" s="220"/>
      <c r="G91" s="214">
        <f t="shared" si="8"/>
        <v>0</v>
      </c>
      <c r="H91" s="216"/>
      <c r="I91" s="216"/>
      <c r="J91" s="216"/>
      <c r="K91" s="216"/>
      <c r="L91" s="216"/>
      <c r="M91" s="32">
        <f t="shared" si="6"/>
        <v>0</v>
      </c>
      <c r="N91" s="34"/>
      <c r="O91" s="34"/>
      <c r="P91" s="34"/>
      <c r="Q91" s="34"/>
      <c r="R91" s="34"/>
    </row>
    <row r="92" spans="1:18" x14ac:dyDescent="0.25">
      <c r="A92" s="5" t="s">
        <v>6</v>
      </c>
      <c r="B92" s="219">
        <f t="shared" si="7"/>
        <v>0</v>
      </c>
      <c r="C92" s="220"/>
      <c r="D92" s="220"/>
      <c r="E92" s="220"/>
      <c r="F92" s="220"/>
      <c r="G92" s="214">
        <f t="shared" si="8"/>
        <v>0</v>
      </c>
      <c r="H92" s="216"/>
      <c r="I92" s="216"/>
      <c r="J92" s="216"/>
      <c r="K92" s="216"/>
      <c r="L92" s="216"/>
      <c r="M92" s="32">
        <f t="shared" si="6"/>
        <v>-87</v>
      </c>
      <c r="N92" s="34">
        <v>-87</v>
      </c>
      <c r="O92" s="34"/>
      <c r="P92" s="34"/>
      <c r="Q92" s="34"/>
      <c r="R92" s="34"/>
    </row>
    <row r="93" spans="1:18" hidden="1" x14ac:dyDescent="0.25">
      <c r="A93" s="20" t="s">
        <v>118</v>
      </c>
      <c r="B93" s="219">
        <f t="shared" si="7"/>
        <v>0</v>
      </c>
      <c r="C93" s="220"/>
      <c r="D93" s="220"/>
      <c r="E93" s="220"/>
      <c r="F93" s="220"/>
      <c r="G93" s="214">
        <f t="shared" si="8"/>
        <v>0</v>
      </c>
      <c r="H93" s="216"/>
      <c r="I93" s="216"/>
      <c r="J93" s="216"/>
      <c r="K93" s="216"/>
      <c r="L93" s="216"/>
      <c r="M93" s="32">
        <f t="shared" si="6"/>
        <v>0</v>
      </c>
      <c r="N93" s="34"/>
      <c r="O93" s="34"/>
      <c r="P93" s="34"/>
      <c r="Q93" s="34"/>
      <c r="R93" s="34"/>
    </row>
    <row r="94" spans="1:18" hidden="1" x14ac:dyDescent="0.25">
      <c r="A94" s="5" t="s">
        <v>85</v>
      </c>
      <c r="B94" s="219">
        <f t="shared" si="7"/>
        <v>0</v>
      </c>
      <c r="C94" s="220"/>
      <c r="D94" s="220"/>
      <c r="E94" s="220"/>
      <c r="F94" s="220"/>
      <c r="G94" s="214">
        <f t="shared" si="8"/>
        <v>0</v>
      </c>
      <c r="H94" s="216"/>
      <c r="I94" s="216"/>
      <c r="J94" s="216"/>
      <c r="K94" s="216"/>
      <c r="L94" s="216"/>
      <c r="M94" s="32">
        <f t="shared" si="6"/>
        <v>0</v>
      </c>
      <c r="N94" s="34"/>
      <c r="O94" s="34"/>
      <c r="P94" s="34"/>
      <c r="Q94" s="34"/>
      <c r="R94" s="34"/>
    </row>
    <row r="95" spans="1:18" hidden="1" x14ac:dyDescent="0.25">
      <c r="A95" s="20" t="s">
        <v>62</v>
      </c>
      <c r="B95" s="219">
        <f t="shared" si="7"/>
        <v>0</v>
      </c>
      <c r="C95" s="220"/>
      <c r="D95" s="220"/>
      <c r="E95" s="220"/>
      <c r="F95" s="220"/>
      <c r="G95" s="214">
        <f t="shared" si="8"/>
        <v>0</v>
      </c>
      <c r="H95" s="216"/>
      <c r="I95" s="216"/>
      <c r="J95" s="216"/>
      <c r="K95" s="216"/>
      <c r="L95" s="216"/>
      <c r="M95" s="32">
        <f t="shared" si="6"/>
        <v>0</v>
      </c>
      <c r="N95" s="34"/>
      <c r="O95" s="34"/>
      <c r="P95" s="34"/>
      <c r="Q95" s="34"/>
      <c r="R95" s="34"/>
    </row>
    <row r="96" spans="1:18" hidden="1" x14ac:dyDescent="0.25">
      <c r="A96" s="5" t="s">
        <v>119</v>
      </c>
      <c r="B96" s="219">
        <f t="shared" si="7"/>
        <v>0</v>
      </c>
      <c r="C96" s="220"/>
      <c r="D96" s="220"/>
      <c r="E96" s="220"/>
      <c r="F96" s="220"/>
      <c r="G96" s="214">
        <f t="shared" si="8"/>
        <v>0</v>
      </c>
      <c r="H96" s="216"/>
      <c r="I96" s="216"/>
      <c r="J96" s="216"/>
      <c r="K96" s="216"/>
      <c r="L96" s="216"/>
      <c r="M96" s="32">
        <f t="shared" si="6"/>
        <v>0</v>
      </c>
      <c r="N96" s="34"/>
      <c r="O96" s="34"/>
      <c r="P96" s="34"/>
      <c r="Q96" s="34"/>
      <c r="R96" s="34"/>
    </row>
    <row r="97" spans="1:18" hidden="1" x14ac:dyDescent="0.25">
      <c r="A97" s="20" t="s">
        <v>120</v>
      </c>
      <c r="B97" s="219">
        <f t="shared" si="7"/>
        <v>0</v>
      </c>
      <c r="C97" s="220"/>
      <c r="D97" s="220"/>
      <c r="E97" s="220"/>
      <c r="F97" s="220"/>
      <c r="G97" s="214">
        <f t="shared" si="8"/>
        <v>0</v>
      </c>
      <c r="H97" s="216"/>
      <c r="I97" s="216"/>
      <c r="J97" s="216"/>
      <c r="K97" s="216"/>
      <c r="L97" s="216"/>
      <c r="M97" s="32">
        <f t="shared" ref="M97:M124" si="9">SUM(N97:R97)</f>
        <v>0</v>
      </c>
      <c r="N97" s="34"/>
      <c r="O97" s="34"/>
      <c r="P97" s="34"/>
      <c r="Q97" s="34"/>
      <c r="R97" s="34"/>
    </row>
    <row r="98" spans="1:18" hidden="1" x14ac:dyDescent="0.25">
      <c r="A98" s="20" t="s">
        <v>121</v>
      </c>
      <c r="B98" s="219">
        <f t="shared" si="7"/>
        <v>0</v>
      </c>
      <c r="C98" s="220"/>
      <c r="D98" s="220"/>
      <c r="E98" s="220"/>
      <c r="F98" s="220"/>
      <c r="G98" s="214">
        <f t="shared" si="8"/>
        <v>0</v>
      </c>
      <c r="H98" s="216"/>
      <c r="I98" s="216"/>
      <c r="J98" s="216"/>
      <c r="K98" s="216"/>
      <c r="L98" s="216"/>
      <c r="M98" s="32">
        <f t="shared" si="9"/>
        <v>0</v>
      </c>
      <c r="N98" s="34"/>
      <c r="O98" s="34"/>
      <c r="P98" s="34"/>
      <c r="Q98" s="34"/>
      <c r="R98" s="34"/>
    </row>
    <row r="99" spans="1:18" hidden="1" x14ac:dyDescent="0.25">
      <c r="A99" s="20" t="s">
        <v>63</v>
      </c>
      <c r="B99" s="219">
        <f t="shared" si="7"/>
        <v>0</v>
      </c>
      <c r="C99" s="220"/>
      <c r="D99" s="220"/>
      <c r="E99" s="220"/>
      <c r="F99" s="220"/>
      <c r="G99" s="214">
        <f t="shared" si="8"/>
        <v>0</v>
      </c>
      <c r="H99" s="216"/>
      <c r="I99" s="216"/>
      <c r="J99" s="216"/>
      <c r="K99" s="216"/>
      <c r="L99" s="216"/>
      <c r="M99" s="32">
        <f t="shared" si="9"/>
        <v>0</v>
      </c>
      <c r="N99" s="34"/>
      <c r="O99" s="34"/>
      <c r="P99" s="34"/>
      <c r="Q99" s="34"/>
      <c r="R99" s="34"/>
    </row>
    <row r="100" spans="1:18" hidden="1" x14ac:dyDescent="0.25">
      <c r="A100" s="20" t="s">
        <v>64</v>
      </c>
      <c r="B100" s="219">
        <f t="shared" si="7"/>
        <v>0</v>
      </c>
      <c r="C100" s="220"/>
      <c r="D100" s="220"/>
      <c r="E100" s="220"/>
      <c r="F100" s="220"/>
      <c r="G100" s="214">
        <f t="shared" si="8"/>
        <v>0</v>
      </c>
      <c r="H100" s="216"/>
      <c r="I100" s="216"/>
      <c r="J100" s="216"/>
      <c r="K100" s="216"/>
      <c r="L100" s="216"/>
      <c r="M100" s="32">
        <f t="shared" si="9"/>
        <v>0</v>
      </c>
      <c r="N100" s="34"/>
      <c r="O100" s="34"/>
      <c r="P100" s="34"/>
      <c r="Q100" s="34"/>
      <c r="R100" s="34"/>
    </row>
    <row r="101" spans="1:18" x14ac:dyDescent="0.25">
      <c r="A101" s="20" t="s">
        <v>122</v>
      </c>
      <c r="B101" s="219">
        <f t="shared" si="7"/>
        <v>0</v>
      </c>
      <c r="C101" s="220"/>
      <c r="D101" s="220"/>
      <c r="E101" s="220"/>
      <c r="F101" s="220"/>
      <c r="G101" s="214">
        <f t="shared" si="8"/>
        <v>0</v>
      </c>
      <c r="H101" s="216"/>
      <c r="I101" s="216"/>
      <c r="J101" s="216"/>
      <c r="K101" s="216"/>
      <c r="L101" s="216"/>
      <c r="M101" s="32">
        <f t="shared" si="9"/>
        <v>0</v>
      </c>
      <c r="N101" s="34"/>
      <c r="O101" s="34"/>
      <c r="P101" s="34"/>
      <c r="Q101" s="34"/>
      <c r="R101" s="34"/>
    </row>
    <row r="102" spans="1:18" x14ac:dyDescent="0.25">
      <c r="A102" s="5" t="s">
        <v>65</v>
      </c>
      <c r="B102" s="219">
        <f t="shared" si="7"/>
        <v>0</v>
      </c>
      <c r="C102" s="220"/>
      <c r="D102" s="220"/>
      <c r="E102" s="220"/>
      <c r="F102" s="220"/>
      <c r="G102" s="214">
        <f t="shared" si="8"/>
        <v>0</v>
      </c>
      <c r="H102" s="216"/>
      <c r="I102" s="216"/>
      <c r="J102" s="216"/>
      <c r="K102" s="216"/>
      <c r="L102" s="216"/>
      <c r="M102" s="32">
        <f t="shared" si="9"/>
        <v>-5168.3900000000003</v>
      </c>
      <c r="N102" s="34">
        <v>-1026.1500000000001</v>
      </c>
      <c r="O102" s="34">
        <v>-1346.61</v>
      </c>
      <c r="P102" s="34">
        <v>-1231.3</v>
      </c>
      <c r="Q102" s="34">
        <v>-1564.33</v>
      </c>
      <c r="R102" s="34"/>
    </row>
    <row r="103" spans="1:18" x14ac:dyDescent="0.25">
      <c r="A103" s="20" t="s">
        <v>66</v>
      </c>
      <c r="B103" s="219">
        <f t="shared" si="7"/>
        <v>0</v>
      </c>
      <c r="C103" s="220"/>
      <c r="D103" s="220"/>
      <c r="E103" s="220"/>
      <c r="F103" s="220"/>
      <c r="G103" s="214">
        <f t="shared" si="8"/>
        <v>0</v>
      </c>
      <c r="H103" s="216"/>
      <c r="I103" s="216"/>
      <c r="J103" s="216"/>
      <c r="K103" s="216"/>
      <c r="L103" s="216"/>
      <c r="M103" s="32">
        <f t="shared" si="9"/>
        <v>-466.3</v>
      </c>
      <c r="N103" s="34">
        <v>-292.35000000000002</v>
      </c>
      <c r="O103" s="34">
        <v>0</v>
      </c>
      <c r="P103" s="34">
        <v>0</v>
      </c>
      <c r="Q103" s="34">
        <v>-173.95</v>
      </c>
      <c r="R103" s="34"/>
    </row>
    <row r="104" spans="1:18" x14ac:dyDescent="0.25">
      <c r="A104" s="20" t="s">
        <v>123</v>
      </c>
      <c r="B104" s="219">
        <f t="shared" si="7"/>
        <v>0</v>
      </c>
      <c r="C104" s="220"/>
      <c r="D104" s="220"/>
      <c r="E104" s="220"/>
      <c r="F104" s="220"/>
      <c r="G104" s="214">
        <f t="shared" si="8"/>
        <v>-229775</v>
      </c>
      <c r="H104" s="216">
        <f>-83447-22950</f>
        <v>-106397</v>
      </c>
      <c r="I104" s="216">
        <v>-35750</v>
      </c>
      <c r="J104" s="216">
        <v>-45117</v>
      </c>
      <c r="K104" s="216">
        <v>-42511</v>
      </c>
      <c r="L104" s="216"/>
      <c r="M104" s="32">
        <f t="shared" si="9"/>
        <v>-173406</v>
      </c>
      <c r="N104" s="34">
        <v>-71600</v>
      </c>
      <c r="O104" s="34">
        <v>-32830</v>
      </c>
      <c r="P104" s="34">
        <v>-30325</v>
      </c>
      <c r="Q104" s="34">
        <v>-38651</v>
      </c>
      <c r="R104" s="34"/>
    </row>
    <row r="105" spans="1:18" hidden="1" x14ac:dyDescent="0.25">
      <c r="A105" s="20" t="s">
        <v>67</v>
      </c>
      <c r="B105" s="219">
        <f t="shared" si="7"/>
        <v>0</v>
      </c>
      <c r="C105" s="220"/>
      <c r="D105" s="220"/>
      <c r="E105" s="220"/>
      <c r="F105" s="220"/>
      <c r="G105" s="214">
        <f t="shared" si="8"/>
        <v>0</v>
      </c>
      <c r="H105" s="216"/>
      <c r="I105" s="216"/>
      <c r="J105" s="216"/>
      <c r="K105" s="216"/>
      <c r="L105" s="216"/>
      <c r="M105" s="32">
        <f t="shared" si="9"/>
        <v>0</v>
      </c>
      <c r="N105" s="34"/>
      <c r="O105" s="34"/>
      <c r="P105" s="34"/>
      <c r="Q105" s="34"/>
      <c r="R105" s="34"/>
    </row>
    <row r="106" spans="1:18" hidden="1" x14ac:dyDescent="0.25">
      <c r="A106" s="20" t="s">
        <v>124</v>
      </c>
      <c r="B106" s="219">
        <f t="shared" si="7"/>
        <v>0</v>
      </c>
      <c r="C106" s="220"/>
      <c r="D106" s="220"/>
      <c r="E106" s="220"/>
      <c r="F106" s="220"/>
      <c r="G106" s="214">
        <f t="shared" si="8"/>
        <v>0</v>
      </c>
      <c r="H106" s="216"/>
      <c r="I106" s="216"/>
      <c r="J106" s="216"/>
      <c r="K106" s="216"/>
      <c r="L106" s="216"/>
      <c r="M106" s="32">
        <f t="shared" si="9"/>
        <v>0</v>
      </c>
      <c r="N106" s="34"/>
      <c r="O106" s="34"/>
      <c r="P106" s="34"/>
      <c r="Q106" s="34"/>
      <c r="R106" s="34"/>
    </row>
    <row r="107" spans="1:18" hidden="1" x14ac:dyDescent="0.25">
      <c r="A107" s="5" t="s">
        <v>125</v>
      </c>
      <c r="B107" s="219">
        <f t="shared" si="7"/>
        <v>0</v>
      </c>
      <c r="C107" s="220"/>
      <c r="D107" s="220"/>
      <c r="E107" s="220"/>
      <c r="F107" s="220"/>
      <c r="G107" s="214">
        <f t="shared" si="8"/>
        <v>0</v>
      </c>
      <c r="H107" s="216"/>
      <c r="I107" s="216"/>
      <c r="J107" s="216"/>
      <c r="K107" s="216"/>
      <c r="L107" s="216"/>
      <c r="M107" s="32">
        <f t="shared" si="9"/>
        <v>0</v>
      </c>
      <c r="N107" s="34"/>
      <c r="O107" s="34"/>
      <c r="P107" s="34"/>
      <c r="Q107" s="34"/>
      <c r="R107" s="34"/>
    </row>
    <row r="108" spans="1:18" hidden="1" x14ac:dyDescent="0.25">
      <c r="A108" s="20" t="s">
        <v>68</v>
      </c>
      <c r="B108" s="219">
        <f t="shared" si="7"/>
        <v>0</v>
      </c>
      <c r="C108" s="220"/>
      <c r="D108" s="220"/>
      <c r="E108" s="220"/>
      <c r="F108" s="220"/>
      <c r="G108" s="214">
        <f t="shared" si="8"/>
        <v>0</v>
      </c>
      <c r="H108" s="216"/>
      <c r="I108" s="216"/>
      <c r="J108" s="216"/>
      <c r="K108" s="216"/>
      <c r="L108" s="216"/>
      <c r="M108" s="32">
        <f t="shared" si="9"/>
        <v>0</v>
      </c>
      <c r="N108" s="34"/>
      <c r="O108" s="34"/>
      <c r="P108" s="34"/>
      <c r="Q108" s="34"/>
      <c r="R108" s="34"/>
    </row>
    <row r="109" spans="1:18" hidden="1" x14ac:dyDescent="0.25">
      <c r="A109" s="5" t="s">
        <v>69</v>
      </c>
      <c r="B109" s="219">
        <f t="shared" si="7"/>
        <v>0</v>
      </c>
      <c r="C109" s="220"/>
      <c r="D109" s="220"/>
      <c r="E109" s="220"/>
      <c r="F109" s="220"/>
      <c r="G109" s="214">
        <f t="shared" si="8"/>
        <v>0</v>
      </c>
      <c r="H109" s="216"/>
      <c r="I109" s="216"/>
      <c r="J109" s="216"/>
      <c r="K109" s="216"/>
      <c r="L109" s="216"/>
      <c r="M109" s="32">
        <f t="shared" si="9"/>
        <v>0</v>
      </c>
      <c r="N109" s="34"/>
      <c r="O109" s="34"/>
      <c r="P109" s="34"/>
      <c r="Q109" s="34"/>
      <c r="R109" s="34"/>
    </row>
    <row r="110" spans="1:18" hidden="1" x14ac:dyDescent="0.25">
      <c r="A110" s="20" t="s">
        <v>70</v>
      </c>
      <c r="B110" s="219">
        <f t="shared" si="7"/>
        <v>0</v>
      </c>
      <c r="C110" s="220"/>
      <c r="D110" s="220"/>
      <c r="E110" s="220"/>
      <c r="F110" s="220"/>
      <c r="G110" s="214">
        <f t="shared" si="8"/>
        <v>0</v>
      </c>
      <c r="H110" s="216"/>
      <c r="I110" s="216"/>
      <c r="J110" s="216"/>
      <c r="K110" s="216"/>
      <c r="L110" s="216"/>
      <c r="M110" s="32">
        <f t="shared" si="9"/>
        <v>0</v>
      </c>
      <c r="N110" s="34"/>
      <c r="O110" s="34"/>
      <c r="P110" s="34"/>
      <c r="Q110" s="34"/>
      <c r="R110" s="34"/>
    </row>
    <row r="111" spans="1:18" hidden="1" x14ac:dyDescent="0.25">
      <c r="A111" s="20" t="s">
        <v>71</v>
      </c>
      <c r="B111" s="219">
        <f t="shared" si="7"/>
        <v>0</v>
      </c>
      <c r="C111" s="220"/>
      <c r="D111" s="220"/>
      <c r="E111" s="220"/>
      <c r="F111" s="220"/>
      <c r="G111" s="214">
        <f t="shared" si="8"/>
        <v>0</v>
      </c>
      <c r="H111" s="216"/>
      <c r="I111" s="216"/>
      <c r="J111" s="216"/>
      <c r="K111" s="216"/>
      <c r="L111" s="216"/>
      <c r="M111" s="32">
        <f t="shared" si="9"/>
        <v>0</v>
      </c>
      <c r="N111" s="34"/>
      <c r="O111" s="34"/>
      <c r="P111" s="34"/>
      <c r="Q111" s="34"/>
      <c r="R111" s="34"/>
    </row>
    <row r="112" spans="1:18" x14ac:dyDescent="0.25">
      <c r="A112" s="5" t="s">
        <v>72</v>
      </c>
      <c r="B112" s="219">
        <f t="shared" si="7"/>
        <v>0</v>
      </c>
      <c r="C112" s="220"/>
      <c r="D112" s="220"/>
      <c r="E112" s="220"/>
      <c r="F112" s="220"/>
      <c r="G112" s="214">
        <f t="shared" si="8"/>
        <v>0</v>
      </c>
      <c r="H112" s="216"/>
      <c r="I112" s="216"/>
      <c r="J112" s="216"/>
      <c r="K112" s="216"/>
      <c r="L112" s="216"/>
      <c r="M112" s="32">
        <f t="shared" si="9"/>
        <v>-0.1</v>
      </c>
      <c r="N112" s="34"/>
      <c r="O112" s="34">
        <v>0</v>
      </c>
      <c r="P112" s="34">
        <v>-0.1</v>
      </c>
      <c r="Q112" s="34">
        <v>0</v>
      </c>
      <c r="R112" s="34">
        <v>0</v>
      </c>
    </row>
    <row r="113" spans="1:18" x14ac:dyDescent="0.25">
      <c r="A113" s="5" t="s">
        <v>73</v>
      </c>
      <c r="B113" s="219">
        <f t="shared" si="7"/>
        <v>0</v>
      </c>
      <c r="C113" s="220"/>
      <c r="D113" s="220"/>
      <c r="E113" s="220"/>
      <c r="F113" s="220"/>
      <c r="G113" s="214">
        <f t="shared" si="8"/>
        <v>-166</v>
      </c>
      <c r="H113" s="216">
        <v>-50</v>
      </c>
      <c r="I113" s="216">
        <v>-40</v>
      </c>
      <c r="J113" s="216">
        <v>-33</v>
      </c>
      <c r="K113" s="216">
        <v>-43</v>
      </c>
      <c r="L113" s="216"/>
      <c r="M113" s="32">
        <f t="shared" si="9"/>
        <v>-166.14999999999998</v>
      </c>
      <c r="N113" s="34">
        <v>-49.85</v>
      </c>
      <c r="O113" s="34">
        <v>-39.869999999999997</v>
      </c>
      <c r="P113" s="34">
        <v>-32.729999999999997</v>
      </c>
      <c r="Q113" s="34">
        <v>-43.7</v>
      </c>
      <c r="R113" s="34"/>
    </row>
    <row r="114" spans="1:18" x14ac:dyDescent="0.25">
      <c r="A114" s="21" t="s">
        <v>74</v>
      </c>
      <c r="B114" s="219">
        <f t="shared" si="7"/>
        <v>0</v>
      </c>
      <c r="C114" s="220"/>
      <c r="D114" s="220"/>
      <c r="E114" s="220"/>
      <c r="F114" s="220"/>
      <c r="G114" s="214">
        <f t="shared" si="8"/>
        <v>0</v>
      </c>
      <c r="H114" s="216"/>
      <c r="I114" s="216"/>
      <c r="J114" s="216"/>
      <c r="K114" s="216"/>
      <c r="L114" s="216"/>
      <c r="M114" s="32">
        <f t="shared" si="9"/>
        <v>0</v>
      </c>
      <c r="N114" s="34"/>
      <c r="O114" s="34"/>
      <c r="P114" s="34"/>
      <c r="Q114" s="34"/>
      <c r="R114" s="34"/>
    </row>
    <row r="115" spans="1:18" x14ac:dyDescent="0.25">
      <c r="A115" s="5" t="s">
        <v>24</v>
      </c>
      <c r="B115" s="219">
        <f t="shared" si="7"/>
        <v>0</v>
      </c>
      <c r="C115" s="220"/>
      <c r="D115" s="220"/>
      <c r="E115" s="220"/>
      <c r="F115" s="220"/>
      <c r="G115" s="214">
        <f t="shared" si="8"/>
        <v>-4075</v>
      </c>
      <c r="H115" s="216">
        <v>-1305</v>
      </c>
      <c r="I115" s="216">
        <v>-1245</v>
      </c>
      <c r="J115" s="216">
        <v>-793</v>
      </c>
      <c r="K115" s="216">
        <v>-732</v>
      </c>
      <c r="L115" s="216"/>
      <c r="M115" s="32">
        <f t="shared" si="9"/>
        <v>-6445.48</v>
      </c>
      <c r="N115" s="34">
        <v>-4487.97</v>
      </c>
      <c r="O115" s="34">
        <v>-1033.7</v>
      </c>
      <c r="P115" s="34">
        <v>-429.7</v>
      </c>
      <c r="Q115" s="34">
        <v>-494.11</v>
      </c>
      <c r="R115" s="34"/>
    </row>
    <row r="116" spans="1:18" x14ac:dyDescent="0.25">
      <c r="A116" s="5" t="s">
        <v>75</v>
      </c>
      <c r="B116" s="219">
        <f t="shared" si="7"/>
        <v>0</v>
      </c>
      <c r="C116" s="220"/>
      <c r="D116" s="220"/>
      <c r="E116" s="220"/>
      <c r="F116" s="220"/>
      <c r="G116" s="214">
        <f t="shared" si="8"/>
        <v>0</v>
      </c>
      <c r="H116" s="216"/>
      <c r="I116" s="216"/>
      <c r="J116" s="216"/>
      <c r="K116" s="216"/>
      <c r="L116" s="216"/>
      <c r="M116" s="32">
        <f t="shared" si="9"/>
        <v>0</v>
      </c>
      <c r="N116" s="34"/>
      <c r="O116" s="34"/>
      <c r="P116" s="34"/>
      <c r="Q116" s="34"/>
      <c r="R116" s="34"/>
    </row>
    <row r="117" spans="1:18" x14ac:dyDescent="0.25">
      <c r="A117" s="20" t="s">
        <v>76</v>
      </c>
      <c r="B117" s="219">
        <f t="shared" si="7"/>
        <v>0</v>
      </c>
      <c r="C117" s="220"/>
      <c r="D117" s="220"/>
      <c r="E117" s="220"/>
      <c r="F117" s="220"/>
      <c r="G117" s="214">
        <f t="shared" si="8"/>
        <v>0</v>
      </c>
      <c r="H117" s="216"/>
      <c r="I117" s="216"/>
      <c r="J117" s="216"/>
      <c r="K117" s="216"/>
      <c r="L117" s="216"/>
      <c r="M117" s="32">
        <f t="shared" si="9"/>
        <v>0</v>
      </c>
      <c r="N117" s="34"/>
      <c r="O117" s="34"/>
      <c r="P117" s="34"/>
      <c r="Q117" s="34"/>
      <c r="R117" s="34"/>
    </row>
    <row r="118" spans="1:18" x14ac:dyDescent="0.25">
      <c r="A118" s="20" t="s">
        <v>25</v>
      </c>
      <c r="B118" s="219">
        <f t="shared" si="7"/>
        <v>0</v>
      </c>
      <c r="C118" s="220"/>
      <c r="D118" s="220"/>
      <c r="E118" s="220"/>
      <c r="F118" s="220"/>
      <c r="G118" s="214">
        <f t="shared" si="8"/>
        <v>0</v>
      </c>
      <c r="H118" s="216"/>
      <c r="I118" s="216"/>
      <c r="J118" s="216"/>
      <c r="K118" s="216"/>
      <c r="L118" s="216"/>
      <c r="M118" s="32">
        <f t="shared" si="9"/>
        <v>-3107.93</v>
      </c>
      <c r="N118" s="34">
        <v>-1148.22</v>
      </c>
      <c r="O118" s="34">
        <v>-840.66</v>
      </c>
      <c r="P118" s="34">
        <v>-548.24</v>
      </c>
      <c r="Q118" s="34">
        <v>-570.80999999999995</v>
      </c>
      <c r="R118" s="34"/>
    </row>
    <row r="119" spans="1:18" x14ac:dyDescent="0.25">
      <c r="A119" s="20" t="s">
        <v>77</v>
      </c>
      <c r="B119" s="219">
        <f t="shared" si="7"/>
        <v>0</v>
      </c>
      <c r="C119" s="220"/>
      <c r="D119" s="220"/>
      <c r="E119" s="220"/>
      <c r="F119" s="220"/>
      <c r="G119" s="214">
        <f t="shared" si="8"/>
        <v>0</v>
      </c>
      <c r="H119" s="216"/>
      <c r="I119" s="216"/>
      <c r="J119" s="216"/>
      <c r="K119" s="216"/>
      <c r="L119" s="216"/>
      <c r="M119" s="32">
        <f t="shared" si="9"/>
        <v>0</v>
      </c>
      <c r="N119" s="34"/>
      <c r="O119" s="34">
        <v>0</v>
      </c>
      <c r="P119" s="34"/>
      <c r="Q119" s="34"/>
      <c r="R119" s="34"/>
    </row>
    <row r="120" spans="1:18" x14ac:dyDescent="0.25">
      <c r="A120" s="5" t="s">
        <v>26</v>
      </c>
      <c r="B120" s="219">
        <f t="shared" si="7"/>
        <v>0</v>
      </c>
      <c r="C120" s="220"/>
      <c r="D120" s="220"/>
      <c r="E120" s="220"/>
      <c r="F120" s="220"/>
      <c r="G120" s="214">
        <f t="shared" si="8"/>
        <v>-3450</v>
      </c>
      <c r="H120" s="216">
        <f>-H32</f>
        <v>-1500</v>
      </c>
      <c r="I120" s="216">
        <f t="shared" ref="I120:K120" si="10">-I32</f>
        <v>-850</v>
      </c>
      <c r="J120" s="216">
        <f t="shared" si="10"/>
        <v>-650</v>
      </c>
      <c r="K120" s="216">
        <f t="shared" si="10"/>
        <v>-450</v>
      </c>
      <c r="L120" s="216"/>
      <c r="M120" s="32">
        <f t="shared" si="9"/>
        <v>-3272.41</v>
      </c>
      <c r="N120" s="34">
        <v>-1462.05</v>
      </c>
      <c r="O120" s="34">
        <v>-805.92</v>
      </c>
      <c r="P120" s="34">
        <v>-588.97</v>
      </c>
      <c r="Q120" s="34">
        <v>-415.47</v>
      </c>
      <c r="R120" s="34"/>
    </row>
    <row r="121" spans="1:18" x14ac:dyDescent="0.25">
      <c r="A121" s="5" t="s">
        <v>78</v>
      </c>
      <c r="B121" s="219"/>
      <c r="C121" s="220"/>
      <c r="D121" s="220"/>
      <c r="E121" s="220"/>
      <c r="F121" s="220"/>
      <c r="G121" s="214">
        <f t="shared" si="8"/>
        <v>0</v>
      </c>
      <c r="H121" s="216"/>
      <c r="I121" s="216"/>
      <c r="J121" s="216"/>
      <c r="K121" s="216"/>
      <c r="L121" s="216"/>
      <c r="M121" s="32">
        <f t="shared" si="9"/>
        <v>0</v>
      </c>
      <c r="N121" s="34"/>
      <c r="O121" s="34"/>
      <c r="P121" s="34"/>
      <c r="Q121" s="34"/>
      <c r="R121" s="34"/>
    </row>
    <row r="122" spans="1:18" x14ac:dyDescent="0.25">
      <c r="A122" s="20" t="s">
        <v>79</v>
      </c>
      <c r="B122" s="219"/>
      <c r="C122" s="220"/>
      <c r="D122" s="220"/>
      <c r="E122" s="220"/>
      <c r="F122" s="220"/>
      <c r="G122" s="214">
        <f t="shared" si="8"/>
        <v>0</v>
      </c>
      <c r="H122" s="216"/>
      <c r="I122" s="216"/>
      <c r="J122" s="216"/>
      <c r="K122" s="216"/>
      <c r="L122" s="216"/>
      <c r="M122" s="32">
        <f t="shared" si="9"/>
        <v>0</v>
      </c>
      <c r="N122" s="34"/>
      <c r="O122" s="34"/>
      <c r="P122" s="34"/>
      <c r="Q122" s="34"/>
      <c r="R122" s="34"/>
    </row>
    <row r="123" spans="1:18" x14ac:dyDescent="0.25">
      <c r="A123" s="20" t="s">
        <v>80</v>
      </c>
      <c r="B123" s="219"/>
      <c r="C123" s="220"/>
      <c r="D123" s="220"/>
      <c r="E123" s="220"/>
      <c r="F123" s="220"/>
      <c r="G123" s="214">
        <f t="shared" si="8"/>
        <v>0</v>
      </c>
      <c r="H123" s="216"/>
      <c r="I123" s="216"/>
      <c r="J123" s="216"/>
      <c r="K123" s="216"/>
      <c r="L123" s="216"/>
      <c r="M123" s="32">
        <f t="shared" si="9"/>
        <v>0</v>
      </c>
      <c r="N123" s="34"/>
      <c r="O123" s="34"/>
      <c r="P123" s="34"/>
      <c r="Q123" s="34"/>
      <c r="R123" s="34"/>
    </row>
    <row r="124" spans="1:18" x14ac:dyDescent="0.25">
      <c r="A124" s="5" t="s">
        <v>81</v>
      </c>
      <c r="B124" s="219"/>
      <c r="C124" s="220"/>
      <c r="D124" s="220"/>
      <c r="E124" s="220"/>
      <c r="F124" s="220"/>
      <c r="G124" s="214">
        <f t="shared" si="8"/>
        <v>0</v>
      </c>
      <c r="H124" s="216"/>
      <c r="I124" s="216"/>
      <c r="J124" s="216"/>
      <c r="K124" s="216"/>
      <c r="L124" s="216"/>
      <c r="M124" s="32">
        <f t="shared" si="9"/>
        <v>0</v>
      </c>
      <c r="N124" s="34"/>
      <c r="O124" s="34"/>
      <c r="P124" s="34"/>
      <c r="Q124" s="34"/>
      <c r="R124" s="34"/>
    </row>
    <row r="125" spans="1:18" x14ac:dyDescent="0.25">
      <c r="A125" s="22" t="s">
        <v>126</v>
      </c>
      <c r="B125" s="219">
        <f>-SUM(B4:B124)</f>
        <v>-27309</v>
      </c>
      <c r="C125" s="220">
        <f t="shared" ref="C125:F125" si="11">-SUM(C4:C124)</f>
        <v>-9290</v>
      </c>
      <c r="D125" s="220">
        <f t="shared" si="11"/>
        <v>-5631</v>
      </c>
      <c r="E125" s="220">
        <f t="shared" si="11"/>
        <v>-5631</v>
      </c>
      <c r="F125" s="220">
        <f t="shared" si="11"/>
        <v>-6757</v>
      </c>
      <c r="G125" s="214">
        <f>-SUM(G4:G124)</f>
        <v>0</v>
      </c>
      <c r="H125" s="214">
        <f t="shared" ref="H125:I125" si="12">-SUM(H4:H124)</f>
        <v>0</v>
      </c>
      <c r="I125" s="214">
        <f t="shared" si="12"/>
        <v>0</v>
      </c>
      <c r="J125" s="214">
        <f>-SUM(J4:J124)</f>
        <v>0</v>
      </c>
      <c r="K125" s="214">
        <f t="shared" ref="K125:L125" si="13">-SUM(K4:K124)</f>
        <v>0</v>
      </c>
      <c r="L125" s="214">
        <f t="shared" si="13"/>
        <v>0</v>
      </c>
      <c r="M125" s="32">
        <f>-SUM(M4:M124)</f>
        <v>-0.52000000002635716</v>
      </c>
      <c r="N125" s="32">
        <f t="shared" ref="N125:R125" si="14">-SUM(N4:N124)</f>
        <v>0.22000000003436071</v>
      </c>
      <c r="O125" s="32">
        <f t="shared" si="14"/>
        <v>-0.7199999999809279</v>
      </c>
      <c r="P125" s="32">
        <f>-SUM(P4:P124)</f>
        <v>1.000000000772161E-2</v>
      </c>
      <c r="Q125" s="32">
        <f t="shared" si="14"/>
        <v>-0.1400000000177215</v>
      </c>
      <c r="R125" s="32">
        <f t="shared" si="14"/>
        <v>0.11000000000012733</v>
      </c>
    </row>
    <row r="126" spans="1:18" x14ac:dyDescent="0.25">
      <c r="A126"/>
      <c r="C126"/>
      <c r="D126"/>
      <c r="E126"/>
      <c r="F126"/>
      <c r="H126"/>
      <c r="I126"/>
      <c r="J126"/>
      <c r="K126"/>
      <c r="L126"/>
      <c r="N126"/>
      <c r="O126"/>
      <c r="P126"/>
      <c r="Q126"/>
      <c r="R126"/>
    </row>
    <row r="127" spans="1:18" x14ac:dyDescent="0.25">
      <c r="A127" s="97" t="s">
        <v>233</v>
      </c>
      <c r="B127" s="23">
        <f t="shared" ref="B127:B128" si="15">SUM(C127:F127)</f>
        <v>96807</v>
      </c>
      <c r="C127">
        <v>23024</v>
      </c>
      <c r="D127">
        <v>21765</v>
      </c>
      <c r="E127">
        <f>7698+8847+7177</f>
        <v>23722</v>
      </c>
      <c r="F127">
        <f>14672+13624</f>
        <v>28296</v>
      </c>
      <c r="H127"/>
      <c r="I127"/>
      <c r="J127"/>
      <c r="K127"/>
      <c r="L127"/>
      <c r="N127"/>
      <c r="O127"/>
      <c r="P127"/>
      <c r="Q127"/>
      <c r="R127"/>
    </row>
    <row r="128" spans="1:18" x14ac:dyDescent="0.25">
      <c r="A128" s="97" t="s">
        <v>236</v>
      </c>
      <c r="B128" s="23">
        <f t="shared" si="15"/>
        <v>833</v>
      </c>
      <c r="C128" s="13">
        <f>SUM(C5:C45)+C65+C68+C71+C73+C74+C75+C120-C34+C113</f>
        <v>283</v>
      </c>
      <c r="D128" s="13">
        <f t="shared" ref="D128:F128" si="16">SUM(D5:D45)+D65+D68+D71+D73+D74+D75+D120-D34+D113</f>
        <v>172</v>
      </c>
      <c r="E128" s="13">
        <f t="shared" si="16"/>
        <v>172</v>
      </c>
      <c r="F128" s="13">
        <f t="shared" si="16"/>
        <v>206</v>
      </c>
      <c r="H128"/>
      <c r="I128"/>
      <c r="J128"/>
      <c r="K128"/>
      <c r="L128"/>
      <c r="N128"/>
      <c r="O128"/>
      <c r="P128"/>
      <c r="Q128"/>
      <c r="R128"/>
    </row>
    <row r="129" spans="1:18" x14ac:dyDescent="0.25">
      <c r="A129" s="97" t="s">
        <v>219</v>
      </c>
      <c r="B129" s="23">
        <f>B127-B128</f>
        <v>95974</v>
      </c>
      <c r="C129" s="23">
        <f t="shared" ref="C129:F129" si="17">C127-C128</f>
        <v>22741</v>
      </c>
      <c r="D129" s="23">
        <f t="shared" si="17"/>
        <v>21593</v>
      </c>
      <c r="E129" s="23">
        <f t="shared" si="17"/>
        <v>23550</v>
      </c>
      <c r="F129" s="23">
        <f t="shared" si="17"/>
        <v>28090</v>
      </c>
      <c r="H129"/>
      <c r="I129"/>
      <c r="J129"/>
      <c r="K129"/>
      <c r="L129"/>
      <c r="N129"/>
      <c r="O129"/>
      <c r="P129"/>
      <c r="Q129"/>
      <c r="R129"/>
    </row>
    <row r="130" spans="1:18" x14ac:dyDescent="0.25">
      <c r="A130" s="97"/>
      <c r="C130"/>
      <c r="D130"/>
      <c r="E130"/>
      <c r="F130"/>
      <c r="H130"/>
      <c r="I130"/>
      <c r="J130"/>
      <c r="K130"/>
      <c r="L130"/>
      <c r="N130"/>
      <c r="O130"/>
      <c r="P130"/>
      <c r="Q130"/>
      <c r="R130"/>
    </row>
    <row r="131" spans="1:18" x14ac:dyDescent="0.25">
      <c r="A131" s="97" t="s">
        <v>234</v>
      </c>
      <c r="B131" s="23">
        <f t="shared" ref="B131:B132" si="18">SUM(C131:F131)</f>
        <v>406531</v>
      </c>
      <c r="C131">
        <f>165187+22282</f>
        <v>187469</v>
      </c>
      <c r="D131">
        <v>72614</v>
      </c>
      <c r="E131">
        <f>22764+22764+21774</f>
        <v>67302</v>
      </c>
      <c r="F131">
        <f>41387+37759</f>
        <v>79146</v>
      </c>
      <c r="H131"/>
      <c r="I131"/>
      <c r="J131"/>
      <c r="K131"/>
      <c r="L131"/>
      <c r="N131"/>
      <c r="O131"/>
      <c r="P131"/>
      <c r="Q131"/>
      <c r="R131"/>
    </row>
    <row r="132" spans="1:18" x14ac:dyDescent="0.25">
      <c r="A132" s="97" t="s">
        <v>237</v>
      </c>
      <c r="B132" s="23">
        <f t="shared" si="18"/>
        <v>26476</v>
      </c>
      <c r="C132" s="13">
        <f>C54+C64+C76+C115+C34</f>
        <v>9007</v>
      </c>
      <c r="D132" s="13">
        <f t="shared" ref="D132:F132" si="19">D54+D64+D76+D115+D34</f>
        <v>5459</v>
      </c>
      <c r="E132" s="13">
        <f t="shared" si="19"/>
        <v>5459</v>
      </c>
      <c r="F132" s="13">
        <f t="shared" si="19"/>
        <v>6551</v>
      </c>
      <c r="H132"/>
      <c r="I132"/>
      <c r="J132"/>
      <c r="K132"/>
      <c r="L132"/>
      <c r="N132"/>
      <c r="O132"/>
      <c r="P132"/>
      <c r="Q132"/>
      <c r="R132"/>
    </row>
    <row r="133" spans="1:18" x14ac:dyDescent="0.25">
      <c r="A133" s="97" t="s">
        <v>219</v>
      </c>
      <c r="B133" s="23">
        <f>B131-B132</f>
        <v>380055</v>
      </c>
      <c r="C133" s="23">
        <f t="shared" ref="C133" si="20">C131-C132</f>
        <v>178462</v>
      </c>
      <c r="D133" s="23">
        <f t="shared" ref="D133" si="21">D131-D132</f>
        <v>67155</v>
      </c>
      <c r="E133" s="23">
        <f t="shared" ref="E133" si="22">E131-E132</f>
        <v>61843</v>
      </c>
      <c r="F133" s="23">
        <f t="shared" ref="F133" si="23">F131-F132</f>
        <v>72595</v>
      </c>
      <c r="H133"/>
      <c r="I133"/>
      <c r="J133"/>
      <c r="K133"/>
      <c r="L133"/>
      <c r="N133"/>
      <c r="O133"/>
      <c r="P133"/>
      <c r="Q133"/>
      <c r="R133"/>
    </row>
    <row r="134" spans="1:18" x14ac:dyDescent="0.25">
      <c r="A134" s="97"/>
      <c r="C134"/>
      <c r="D134"/>
      <c r="E134"/>
      <c r="F134"/>
      <c r="H134"/>
      <c r="I134"/>
      <c r="J134"/>
      <c r="K134"/>
      <c r="L134"/>
      <c r="N134"/>
      <c r="O134"/>
      <c r="P134"/>
      <c r="Q134"/>
      <c r="R134"/>
    </row>
    <row r="135" spans="1:18" x14ac:dyDescent="0.25">
      <c r="A135" s="97" t="s">
        <v>235</v>
      </c>
      <c r="B135" s="23">
        <f t="shared" ref="B135:B136" si="24">SUM(C135:F135)</f>
        <v>91833</v>
      </c>
      <c r="C135">
        <v>69799</v>
      </c>
      <c r="D135">
        <v>10063</v>
      </c>
      <c r="E135">
        <f>2235*3</f>
        <v>6705</v>
      </c>
      <c r="F135">
        <f>2633*2</f>
        <v>5266</v>
      </c>
      <c r="H135"/>
      <c r="I135"/>
      <c r="J135"/>
      <c r="K135"/>
      <c r="L135"/>
      <c r="N135"/>
      <c r="O135"/>
      <c r="P135"/>
      <c r="Q135"/>
      <c r="R135"/>
    </row>
    <row r="136" spans="1:18" x14ac:dyDescent="0.25">
      <c r="A136" s="97" t="s">
        <v>238</v>
      </c>
      <c r="B136" s="23">
        <f t="shared" si="24"/>
        <v>0</v>
      </c>
      <c r="C136" s="13">
        <f>C55+C72</f>
        <v>0</v>
      </c>
      <c r="D136" s="13">
        <f t="shared" ref="D136:F136" si="25">D55+D72</f>
        <v>0</v>
      </c>
      <c r="E136" s="13">
        <f t="shared" si="25"/>
        <v>0</v>
      </c>
      <c r="F136" s="13">
        <f t="shared" si="25"/>
        <v>0</v>
      </c>
      <c r="H136"/>
      <c r="I136"/>
      <c r="J136"/>
      <c r="K136"/>
      <c r="L136"/>
      <c r="N136"/>
      <c r="O136"/>
      <c r="P136"/>
      <c r="Q136"/>
      <c r="R136"/>
    </row>
    <row r="137" spans="1:18" x14ac:dyDescent="0.25">
      <c r="A137" s="97" t="s">
        <v>219</v>
      </c>
      <c r="B137" s="23">
        <f>B135-B136</f>
        <v>91833</v>
      </c>
      <c r="C137" s="23">
        <f t="shared" ref="C137" si="26">C135-C136</f>
        <v>69799</v>
      </c>
      <c r="D137" s="23">
        <f t="shared" ref="D137" si="27">D135-D136</f>
        <v>10063</v>
      </c>
      <c r="E137" s="23">
        <f t="shared" ref="E137" si="28">E135-E136</f>
        <v>6705</v>
      </c>
      <c r="F137" s="23">
        <f t="shared" ref="F137" si="29">F135-F136</f>
        <v>5266</v>
      </c>
      <c r="H137"/>
      <c r="I137"/>
      <c r="J137"/>
      <c r="K137"/>
      <c r="L137"/>
      <c r="N137"/>
      <c r="O137"/>
      <c r="P137"/>
      <c r="Q137"/>
      <c r="R137"/>
    </row>
    <row r="138" spans="1:18" x14ac:dyDescent="0.25">
      <c r="A138" s="97"/>
      <c r="C138"/>
      <c r="D138"/>
      <c r="E138"/>
      <c r="F138"/>
      <c r="H138"/>
      <c r="I138"/>
      <c r="J138"/>
      <c r="K138"/>
      <c r="L138"/>
      <c r="N138"/>
      <c r="O138"/>
      <c r="P138"/>
      <c r="Q138"/>
      <c r="R138"/>
    </row>
    <row r="139" spans="1:18" x14ac:dyDescent="0.25">
      <c r="A139" s="98" t="s">
        <v>220</v>
      </c>
      <c r="B139" s="23">
        <f>B127+B131+B135</f>
        <v>595171</v>
      </c>
      <c r="C139" s="23">
        <f t="shared" ref="C139:F139" si="30">C127+C131+C135</f>
        <v>280292</v>
      </c>
      <c r="D139" s="23">
        <f t="shared" si="30"/>
        <v>104442</v>
      </c>
      <c r="E139" s="23">
        <f t="shared" si="30"/>
        <v>97729</v>
      </c>
      <c r="F139" s="23">
        <f t="shared" si="30"/>
        <v>112708</v>
      </c>
      <c r="H139"/>
      <c r="I139"/>
      <c r="J139"/>
      <c r="K139"/>
      <c r="L139"/>
      <c r="N139"/>
      <c r="O139"/>
      <c r="P139"/>
      <c r="Q139"/>
      <c r="R139"/>
    </row>
    <row r="140" spans="1:18" x14ac:dyDescent="0.25">
      <c r="A140" s="98" t="s">
        <v>221</v>
      </c>
      <c r="B140" s="23">
        <f>B128+B132+B136</f>
        <v>27309</v>
      </c>
      <c r="C140" s="23">
        <f t="shared" ref="C140:F140" si="31">C128+C132+C136</f>
        <v>9290</v>
      </c>
      <c r="D140" s="23">
        <f t="shared" si="31"/>
        <v>5631</v>
      </c>
      <c r="E140" s="23">
        <f t="shared" si="31"/>
        <v>5631</v>
      </c>
      <c r="F140" s="23">
        <f t="shared" si="31"/>
        <v>6757</v>
      </c>
      <c r="H140"/>
      <c r="I140"/>
      <c r="J140"/>
      <c r="K140"/>
      <c r="L140"/>
      <c r="N140"/>
      <c r="O140"/>
      <c r="P140"/>
      <c r="Q140"/>
      <c r="R140"/>
    </row>
    <row r="141" spans="1:18" x14ac:dyDescent="0.25">
      <c r="A141" s="97" t="s">
        <v>219</v>
      </c>
      <c r="B141" s="23">
        <f>B139-B140</f>
        <v>567862</v>
      </c>
      <c r="C141" s="23">
        <f t="shared" ref="C141" si="32">C139-C140</f>
        <v>271002</v>
      </c>
      <c r="D141" s="23">
        <f t="shared" ref="D141" si="33">D139-D140</f>
        <v>98811</v>
      </c>
      <c r="E141" s="23">
        <f t="shared" ref="E141" si="34">E139-E140</f>
        <v>92098</v>
      </c>
      <c r="F141" s="23">
        <f t="shared" ref="F141" si="35">F139-F140</f>
        <v>105951</v>
      </c>
      <c r="H141"/>
      <c r="I141"/>
      <c r="J141"/>
      <c r="K141"/>
      <c r="L141"/>
      <c r="N141"/>
      <c r="O141"/>
      <c r="P141"/>
      <c r="Q141"/>
      <c r="R141"/>
    </row>
    <row r="142" spans="1:18" x14ac:dyDescent="0.25">
      <c r="A142" s="97"/>
      <c r="C142"/>
      <c r="D142"/>
      <c r="E142"/>
      <c r="F142"/>
      <c r="H142"/>
      <c r="I142"/>
      <c r="J142"/>
      <c r="K142"/>
      <c r="L142"/>
      <c r="N142"/>
      <c r="O142"/>
      <c r="P142"/>
      <c r="Q142"/>
      <c r="R142"/>
    </row>
    <row r="143" spans="1:18" x14ac:dyDescent="0.25">
      <c r="A143" s="97" t="s">
        <v>222</v>
      </c>
      <c r="B143" s="23">
        <f>SUM(C143:F143)</f>
        <v>103480</v>
      </c>
      <c r="C143">
        <v>48073</v>
      </c>
      <c r="D143">
        <v>20046</v>
      </c>
      <c r="E143">
        <v>15417</v>
      </c>
      <c r="F143">
        <v>19944</v>
      </c>
      <c r="G143" s="23" t="s">
        <v>317</v>
      </c>
      <c r="H143"/>
      <c r="I143"/>
      <c r="J143"/>
      <c r="K143"/>
      <c r="L143"/>
      <c r="M143" s="23" t="s">
        <v>317</v>
      </c>
      <c r="N143"/>
      <c r="O143"/>
      <c r="P143"/>
      <c r="Q143"/>
      <c r="R143"/>
    </row>
    <row r="144" spans="1:18" x14ac:dyDescent="0.25">
      <c r="A144" s="97" t="s">
        <v>223</v>
      </c>
      <c r="B144" s="23">
        <f>SUM(C144:F144)</f>
        <v>0</v>
      </c>
      <c r="C144" s="13">
        <f>-C84</f>
        <v>0</v>
      </c>
      <c r="D144" s="13">
        <f t="shared" ref="D144:F144" si="36">-D84</f>
        <v>0</v>
      </c>
      <c r="E144" s="13">
        <f t="shared" si="36"/>
        <v>0</v>
      </c>
      <c r="F144" s="13">
        <f t="shared" si="36"/>
        <v>0</v>
      </c>
      <c r="G144" s="23" t="s">
        <v>318</v>
      </c>
      <c r="H144"/>
      <c r="I144"/>
      <c r="J144"/>
      <c r="K144"/>
      <c r="L144"/>
      <c r="M144" s="23" t="s">
        <v>318</v>
      </c>
      <c r="N144"/>
      <c r="O144"/>
      <c r="P144"/>
      <c r="Q144"/>
      <c r="R144"/>
    </row>
    <row r="145" spans="1:18" x14ac:dyDescent="0.25">
      <c r="A145" s="97"/>
      <c r="B145" s="23">
        <f>B143-B144</f>
        <v>103480</v>
      </c>
      <c r="C145" s="23">
        <f t="shared" ref="C145" si="37">C143-C144</f>
        <v>48073</v>
      </c>
      <c r="D145" s="23">
        <f t="shared" ref="D145" si="38">D143-D144</f>
        <v>20046</v>
      </c>
      <c r="E145" s="23">
        <f t="shared" ref="E145" si="39">E143-E144</f>
        <v>15417</v>
      </c>
      <c r="F145" s="23">
        <f t="shared" ref="F145" si="40">F143-F144</f>
        <v>19944</v>
      </c>
      <c r="H145"/>
      <c r="I145"/>
      <c r="J145"/>
      <c r="K145"/>
      <c r="L145"/>
      <c r="N145"/>
      <c r="O145"/>
      <c r="P145"/>
      <c r="Q145"/>
      <c r="R145"/>
    </row>
    <row r="146" spans="1:18" x14ac:dyDescent="0.25">
      <c r="A146" s="97"/>
      <c r="C146"/>
      <c r="D146"/>
      <c r="E146"/>
      <c r="F146"/>
      <c r="H146"/>
      <c r="I146"/>
      <c r="J146"/>
      <c r="K146"/>
      <c r="L146"/>
      <c r="N146"/>
      <c r="O146"/>
      <c r="P146"/>
      <c r="Q146"/>
      <c r="R146"/>
    </row>
    <row r="147" spans="1:18" x14ac:dyDescent="0.25">
      <c r="A147" s="97" t="s">
        <v>224</v>
      </c>
      <c r="B147" s="23">
        <f t="shared" ref="B147:B148" si="41">SUM(C147:F147)</f>
        <v>262580</v>
      </c>
      <c r="C147">
        <v>126490</v>
      </c>
      <c r="D147">
        <v>48646</v>
      </c>
      <c r="E147">
        <f>12457+12910+11823</f>
        <v>37190</v>
      </c>
      <c r="F147">
        <f>25979+24275</f>
        <v>50254</v>
      </c>
      <c r="H147"/>
      <c r="I147"/>
      <c r="J147"/>
      <c r="K147"/>
      <c r="L147"/>
      <c r="N147"/>
      <c r="O147"/>
      <c r="P147"/>
      <c r="Q147"/>
      <c r="R147"/>
    </row>
    <row r="148" spans="1:18" x14ac:dyDescent="0.25">
      <c r="A148" s="97" t="s">
        <v>225</v>
      </c>
      <c r="B148" s="23">
        <f t="shared" si="41"/>
        <v>0</v>
      </c>
      <c r="C148" s="13">
        <f>-C82</f>
        <v>0</v>
      </c>
      <c r="D148" s="13">
        <f t="shared" ref="D148:F148" si="42">-D82</f>
        <v>0</v>
      </c>
      <c r="E148" s="13">
        <f t="shared" si="42"/>
        <v>0</v>
      </c>
      <c r="F148" s="13">
        <f t="shared" si="42"/>
        <v>0</v>
      </c>
      <c r="H148"/>
      <c r="I148"/>
      <c r="J148"/>
      <c r="K148"/>
      <c r="L148"/>
      <c r="N148"/>
      <c r="O148"/>
      <c r="P148"/>
      <c r="Q148"/>
      <c r="R148"/>
    </row>
    <row r="149" spans="1:18" x14ac:dyDescent="0.25">
      <c r="A149" s="97"/>
      <c r="B149" s="23">
        <f>B147-B148</f>
        <v>262580</v>
      </c>
      <c r="C149" s="23">
        <f t="shared" ref="C149" si="43">C147-C148</f>
        <v>126490</v>
      </c>
      <c r="D149" s="23">
        <f t="shared" ref="D149" si="44">D147-D148</f>
        <v>48646</v>
      </c>
      <c r="E149" s="23">
        <f t="shared" ref="E149" si="45">E147-E148</f>
        <v>37190</v>
      </c>
      <c r="F149" s="23">
        <f t="shared" ref="F149" si="46">F147-F148</f>
        <v>50254</v>
      </c>
      <c r="H149"/>
      <c r="I149"/>
      <c r="J149"/>
      <c r="K149"/>
      <c r="L149"/>
      <c r="N149"/>
      <c r="O149"/>
      <c r="P149"/>
      <c r="Q149"/>
      <c r="R149"/>
    </row>
    <row r="150" spans="1:18" x14ac:dyDescent="0.25">
      <c r="A150" s="97"/>
      <c r="C150"/>
      <c r="D150"/>
      <c r="E150"/>
      <c r="F150"/>
      <c r="H150"/>
      <c r="I150"/>
      <c r="J150"/>
      <c r="K150"/>
      <c r="L150"/>
      <c r="N150"/>
      <c r="O150"/>
      <c r="P150"/>
      <c r="Q150"/>
      <c r="R150"/>
    </row>
    <row r="151" spans="1:18" x14ac:dyDescent="0.25">
      <c r="A151" s="97" t="s">
        <v>226</v>
      </c>
      <c r="B151" s="23">
        <f t="shared" ref="B151:B152" si="47">SUM(C151:F151)</f>
        <v>229777</v>
      </c>
      <c r="C151">
        <f>83447+22950</f>
        <v>106397</v>
      </c>
      <c r="D151">
        <v>35750</v>
      </c>
      <c r="E151">
        <f>15451+15582+14084</f>
        <v>45117</v>
      </c>
      <c r="F151">
        <f>23738+18775</f>
        <v>42513</v>
      </c>
      <c r="H151"/>
      <c r="I151"/>
      <c r="J151"/>
      <c r="K151"/>
      <c r="L151"/>
      <c r="N151"/>
      <c r="O151"/>
      <c r="P151"/>
      <c r="Q151"/>
      <c r="R151"/>
    </row>
    <row r="152" spans="1:18" x14ac:dyDescent="0.25">
      <c r="A152" s="97" t="s">
        <v>227</v>
      </c>
      <c r="B152" s="23">
        <f t="shared" si="47"/>
        <v>0</v>
      </c>
      <c r="C152" s="13">
        <f>-C104</f>
        <v>0</v>
      </c>
      <c r="D152" s="13">
        <f t="shared" ref="D152:F152" si="48">-D104</f>
        <v>0</v>
      </c>
      <c r="E152" s="13">
        <f t="shared" si="48"/>
        <v>0</v>
      </c>
      <c r="F152" s="13">
        <f t="shared" si="48"/>
        <v>0</v>
      </c>
      <c r="H152"/>
      <c r="I152"/>
      <c r="J152"/>
      <c r="K152"/>
      <c r="L152"/>
      <c r="N152"/>
      <c r="O152"/>
      <c r="P152"/>
      <c r="Q152"/>
      <c r="R152"/>
    </row>
    <row r="153" spans="1:18" x14ac:dyDescent="0.25">
      <c r="A153" s="97"/>
      <c r="B153" s="23">
        <f>B151-B152</f>
        <v>229777</v>
      </c>
      <c r="C153" s="23">
        <f t="shared" ref="C153" si="49">C151-C152</f>
        <v>106397</v>
      </c>
      <c r="D153" s="23">
        <f t="shared" ref="D153" si="50">D151-D152</f>
        <v>35750</v>
      </c>
      <c r="E153" s="23">
        <f t="shared" ref="E153" si="51">E151-E152</f>
        <v>45117</v>
      </c>
      <c r="F153" s="23">
        <f t="shared" ref="F153" si="52">F151-F152</f>
        <v>42513</v>
      </c>
      <c r="H153"/>
      <c r="I153"/>
      <c r="J153"/>
      <c r="K153"/>
      <c r="L153"/>
      <c r="N153"/>
      <c r="O153"/>
      <c r="P153"/>
      <c r="Q153"/>
      <c r="R153"/>
    </row>
    <row r="154" spans="1:18" x14ac:dyDescent="0.25">
      <c r="A154" s="97"/>
      <c r="C154"/>
      <c r="D154"/>
      <c r="E154"/>
      <c r="F154"/>
      <c r="H154"/>
      <c r="I154"/>
      <c r="J154"/>
      <c r="K154"/>
      <c r="L154"/>
      <c r="N154"/>
      <c r="O154"/>
      <c r="P154"/>
      <c r="Q154"/>
      <c r="R154"/>
    </row>
    <row r="155" spans="1:18" x14ac:dyDescent="0.25">
      <c r="A155" s="97" t="s">
        <v>228</v>
      </c>
      <c r="B155" s="23">
        <f>SUM(C155:F155)</f>
        <v>0</v>
      </c>
      <c r="C155"/>
      <c r="D155"/>
      <c r="E155"/>
      <c r="F155"/>
      <c r="H155"/>
      <c r="I155"/>
      <c r="J155"/>
      <c r="K155"/>
      <c r="L155"/>
      <c r="N155"/>
      <c r="O155"/>
      <c r="P155"/>
      <c r="Q155"/>
      <c r="R155"/>
    </row>
    <row r="156" spans="1:18" x14ac:dyDescent="0.25">
      <c r="A156" s="97"/>
      <c r="C156"/>
      <c r="D156"/>
      <c r="E156"/>
      <c r="F156"/>
      <c r="H156"/>
      <c r="I156"/>
      <c r="J156"/>
      <c r="K156"/>
      <c r="L156"/>
      <c r="N156"/>
      <c r="O156"/>
      <c r="P156"/>
      <c r="Q156"/>
      <c r="R156"/>
    </row>
    <row r="157" spans="1:18" x14ac:dyDescent="0.25">
      <c r="A157" s="98" t="s">
        <v>229</v>
      </c>
      <c r="B157" s="23">
        <f>B143+B147+B151</f>
        <v>595837</v>
      </c>
      <c r="C157" s="23">
        <f t="shared" ref="C157:F157" si="53">C143+C147+C151</f>
        <v>280960</v>
      </c>
      <c r="D157" s="23">
        <f t="shared" si="53"/>
        <v>104442</v>
      </c>
      <c r="E157" s="23">
        <f t="shared" si="53"/>
        <v>97724</v>
      </c>
      <c r="F157" s="23">
        <f t="shared" si="53"/>
        <v>112711</v>
      </c>
      <c r="H157"/>
      <c r="I157"/>
      <c r="J157"/>
      <c r="K157"/>
      <c r="L157"/>
      <c r="N157"/>
      <c r="O157"/>
      <c r="P157"/>
      <c r="Q157"/>
      <c r="R157"/>
    </row>
    <row r="158" spans="1:18" x14ac:dyDescent="0.25">
      <c r="A158" s="98" t="s">
        <v>230</v>
      </c>
      <c r="B158" s="23">
        <f>B144+B148+B152+B155</f>
        <v>0</v>
      </c>
      <c r="C158" s="23">
        <f t="shared" ref="C158:F158" si="54">C144+C148+C152+C155</f>
        <v>0</v>
      </c>
      <c r="D158" s="23">
        <f t="shared" si="54"/>
        <v>0</v>
      </c>
      <c r="E158" s="23">
        <f t="shared" si="54"/>
        <v>0</v>
      </c>
      <c r="F158" s="23">
        <f t="shared" si="54"/>
        <v>0</v>
      </c>
      <c r="H158"/>
      <c r="I158"/>
      <c r="J158"/>
      <c r="K158"/>
      <c r="L158"/>
      <c r="N158"/>
      <c r="O158"/>
      <c r="P158"/>
      <c r="Q158"/>
      <c r="R158"/>
    </row>
    <row r="159" spans="1:18" x14ac:dyDescent="0.25">
      <c r="A159" s="97"/>
      <c r="B159" s="23">
        <f>B157-B158</f>
        <v>595837</v>
      </c>
      <c r="C159" s="23">
        <f t="shared" ref="C159" si="55">C157-C158</f>
        <v>280960</v>
      </c>
      <c r="D159" s="23">
        <f t="shared" ref="D159" si="56">D157-D158</f>
        <v>104442</v>
      </c>
      <c r="E159" s="23">
        <f t="shared" ref="E159" si="57">E157-E158</f>
        <v>97724</v>
      </c>
      <c r="F159" s="23">
        <f t="shared" ref="F159" si="58">F157-F158</f>
        <v>112711</v>
      </c>
      <c r="H159"/>
      <c r="I159"/>
      <c r="J159"/>
      <c r="K159"/>
      <c r="L159"/>
      <c r="N159"/>
      <c r="O159"/>
      <c r="P159"/>
      <c r="Q159"/>
      <c r="R159"/>
    </row>
    <row r="160" spans="1:18" x14ac:dyDescent="0.25">
      <c r="A160" s="97"/>
      <c r="C160"/>
      <c r="D160"/>
      <c r="E160"/>
      <c r="F160"/>
      <c r="H160"/>
      <c r="I160"/>
      <c r="J160"/>
      <c r="K160"/>
      <c r="L160"/>
      <c r="N160"/>
      <c r="O160"/>
      <c r="P160"/>
      <c r="Q160"/>
      <c r="R160"/>
    </row>
    <row r="161" spans="1:18" x14ac:dyDescent="0.25">
      <c r="A161" s="97" t="s">
        <v>231</v>
      </c>
      <c r="B161" s="23">
        <f>B157-B139</f>
        <v>666</v>
      </c>
      <c r="C161" s="23">
        <f t="shared" ref="C161:F162" si="59">C157-C139</f>
        <v>668</v>
      </c>
      <c r="D161" s="23">
        <f t="shared" si="59"/>
        <v>0</v>
      </c>
      <c r="E161" s="23">
        <f t="shared" si="59"/>
        <v>-5</v>
      </c>
      <c r="F161" s="23">
        <f t="shared" si="59"/>
        <v>3</v>
      </c>
      <c r="H161"/>
      <c r="I161"/>
      <c r="J161"/>
      <c r="K161"/>
      <c r="L161"/>
      <c r="N161"/>
      <c r="O161"/>
      <c r="P161"/>
      <c r="Q161"/>
      <c r="R161"/>
    </row>
    <row r="162" spans="1:18" x14ac:dyDescent="0.25">
      <c r="A162" s="97" t="s">
        <v>232</v>
      </c>
      <c r="B162" s="23">
        <f>B158-B140</f>
        <v>-27309</v>
      </c>
      <c r="C162" s="23">
        <f>C158-C140</f>
        <v>-9290</v>
      </c>
      <c r="D162" s="23">
        <f t="shared" si="59"/>
        <v>-5631</v>
      </c>
      <c r="E162" s="23">
        <f t="shared" si="59"/>
        <v>-5631</v>
      </c>
      <c r="F162" s="23">
        <f t="shared" si="59"/>
        <v>-6757</v>
      </c>
      <c r="H162"/>
      <c r="I162"/>
      <c r="J162"/>
      <c r="K162"/>
      <c r="L162"/>
      <c r="N162"/>
      <c r="O162"/>
      <c r="P162"/>
      <c r="Q162"/>
      <c r="R162"/>
    </row>
    <row r="163" spans="1:18" x14ac:dyDescent="0.25">
      <c r="A163" s="97"/>
      <c r="B163" s="18">
        <f>B125</f>
        <v>-27309</v>
      </c>
      <c r="C163" s="18">
        <f t="shared" ref="C163:F163" si="60">C125</f>
        <v>-9290</v>
      </c>
      <c r="D163" s="18">
        <f t="shared" si="60"/>
        <v>-5631</v>
      </c>
      <c r="E163" s="18">
        <f t="shared" si="60"/>
        <v>-5631</v>
      </c>
      <c r="F163" s="18">
        <f t="shared" si="60"/>
        <v>-6757</v>
      </c>
      <c r="H163"/>
      <c r="I163"/>
      <c r="J163"/>
      <c r="K163"/>
      <c r="L163"/>
      <c r="N163"/>
      <c r="O163"/>
      <c r="P163"/>
      <c r="Q163"/>
      <c r="R163"/>
    </row>
    <row r="164" spans="1:18" x14ac:dyDescent="0.25">
      <c r="A164" s="97"/>
      <c r="B164" s="13">
        <f>B162-B163</f>
        <v>0</v>
      </c>
      <c r="C164" s="13">
        <f>C162-C163</f>
        <v>0</v>
      </c>
      <c r="D164" s="13">
        <f t="shared" ref="D164:F164" si="61">D162-D163</f>
        <v>0</v>
      </c>
      <c r="E164" s="13">
        <f t="shared" si="61"/>
        <v>0</v>
      </c>
      <c r="F164" s="13">
        <f t="shared" si="61"/>
        <v>0</v>
      </c>
      <c r="H164"/>
      <c r="I164"/>
      <c r="J164"/>
      <c r="K164"/>
      <c r="L164"/>
      <c r="N164"/>
      <c r="O164"/>
      <c r="P164"/>
      <c r="Q164"/>
      <c r="R164"/>
    </row>
    <row r="165" spans="1:18" x14ac:dyDescent="0.25">
      <c r="A165"/>
      <c r="C165"/>
      <c r="D165"/>
      <c r="E165"/>
      <c r="F165"/>
      <c r="H165"/>
      <c r="I165"/>
      <c r="J165"/>
      <c r="K165"/>
      <c r="L165"/>
      <c r="N165"/>
      <c r="O165"/>
      <c r="P165"/>
      <c r="Q165"/>
      <c r="R165"/>
    </row>
    <row r="166" spans="1:18" x14ac:dyDescent="0.25">
      <c r="A166"/>
      <c r="C166"/>
      <c r="D166"/>
      <c r="E166"/>
      <c r="F166"/>
      <c r="H166"/>
      <c r="I166"/>
      <c r="J166"/>
      <c r="K166"/>
      <c r="L166"/>
      <c r="N166"/>
      <c r="O166"/>
      <c r="P166"/>
      <c r="Q166"/>
      <c r="R166"/>
    </row>
    <row r="167" spans="1:18" x14ac:dyDescent="0.25">
      <c r="A167"/>
      <c r="C167"/>
      <c r="D167"/>
      <c r="E167"/>
      <c r="F167"/>
      <c r="H167"/>
      <c r="I167"/>
      <c r="J167"/>
      <c r="K167"/>
      <c r="L167"/>
      <c r="N167"/>
      <c r="O167"/>
      <c r="P167"/>
      <c r="Q167"/>
      <c r="R167"/>
    </row>
    <row r="168" spans="1:18" x14ac:dyDescent="0.25">
      <c r="A168"/>
      <c r="C168"/>
      <c r="D168"/>
      <c r="E168"/>
      <c r="F168"/>
      <c r="H168"/>
      <c r="I168"/>
      <c r="J168"/>
      <c r="K168"/>
      <c r="L168"/>
      <c r="N168"/>
      <c r="O168"/>
      <c r="P168"/>
      <c r="Q168"/>
      <c r="R168"/>
    </row>
    <row r="169" spans="1:18" x14ac:dyDescent="0.25">
      <c r="A169"/>
      <c r="C169"/>
      <c r="D169"/>
      <c r="E169"/>
      <c r="F169"/>
      <c r="H169"/>
      <c r="I169"/>
      <c r="J169"/>
      <c r="K169"/>
      <c r="L169"/>
      <c r="N169"/>
      <c r="O169"/>
      <c r="P169"/>
      <c r="Q169"/>
      <c r="R169"/>
    </row>
    <row r="170" spans="1:18" x14ac:dyDescent="0.25">
      <c r="A170"/>
      <c r="C170"/>
      <c r="D170"/>
      <c r="E170"/>
      <c r="F170"/>
      <c r="H170"/>
      <c r="I170"/>
      <c r="J170"/>
      <c r="K170"/>
      <c r="L170"/>
      <c r="N170"/>
      <c r="O170"/>
      <c r="P170"/>
      <c r="Q170"/>
      <c r="R170"/>
    </row>
    <row r="171" spans="1:18" x14ac:dyDescent="0.25">
      <c r="A171"/>
      <c r="C171"/>
      <c r="D171"/>
      <c r="E171"/>
      <c r="F171"/>
      <c r="H171"/>
      <c r="I171"/>
      <c r="J171"/>
      <c r="K171"/>
      <c r="L171"/>
      <c r="N171"/>
      <c r="O171"/>
      <c r="P171"/>
      <c r="Q171"/>
      <c r="R171"/>
    </row>
    <row r="172" spans="1:18" x14ac:dyDescent="0.25">
      <c r="A172"/>
      <c r="C172"/>
      <c r="D172"/>
      <c r="E172"/>
      <c r="F172"/>
      <c r="H172"/>
      <c r="I172"/>
      <c r="J172"/>
      <c r="K172"/>
      <c r="L172"/>
      <c r="N172"/>
      <c r="O172"/>
      <c r="P172"/>
      <c r="Q172"/>
      <c r="R172"/>
    </row>
    <row r="173" spans="1:18" x14ac:dyDescent="0.25">
      <c r="A173"/>
      <c r="C173"/>
      <c r="D173"/>
      <c r="E173"/>
      <c r="F173"/>
      <c r="H173"/>
      <c r="I173"/>
      <c r="J173"/>
      <c r="K173"/>
      <c r="L173"/>
      <c r="N173"/>
      <c r="O173"/>
      <c r="P173"/>
      <c r="Q173"/>
      <c r="R173"/>
    </row>
    <row r="174" spans="1:18" x14ac:dyDescent="0.25">
      <c r="A174"/>
      <c r="C174"/>
      <c r="D174"/>
      <c r="E174"/>
      <c r="F174"/>
      <c r="H174"/>
      <c r="I174"/>
      <c r="J174"/>
      <c r="K174"/>
      <c r="L174"/>
      <c r="N174"/>
      <c r="O174"/>
      <c r="P174"/>
      <c r="Q174"/>
      <c r="R174"/>
    </row>
    <row r="175" spans="1:18" x14ac:dyDescent="0.25">
      <c r="A175"/>
      <c r="C175"/>
      <c r="D175"/>
      <c r="E175"/>
      <c r="F175"/>
      <c r="H175"/>
      <c r="I175"/>
      <c r="J175"/>
      <c r="K175"/>
      <c r="L175"/>
      <c r="N175"/>
      <c r="O175"/>
      <c r="P175"/>
      <c r="Q175"/>
      <c r="R175"/>
    </row>
    <row r="176" spans="1:18" x14ac:dyDescent="0.25">
      <c r="A176"/>
      <c r="C176"/>
      <c r="D176"/>
      <c r="E176"/>
      <c r="F176"/>
      <c r="H176"/>
      <c r="I176"/>
      <c r="J176"/>
      <c r="K176"/>
      <c r="L176"/>
      <c r="N176"/>
      <c r="O176"/>
      <c r="P176"/>
      <c r="Q176"/>
      <c r="R176"/>
    </row>
    <row r="177" spans="1:18" x14ac:dyDescent="0.25">
      <c r="A177"/>
      <c r="C177"/>
      <c r="D177"/>
      <c r="E177"/>
      <c r="F177"/>
      <c r="H177"/>
      <c r="I177"/>
      <c r="J177"/>
      <c r="K177"/>
      <c r="L177"/>
      <c r="N177"/>
      <c r="O177"/>
      <c r="P177"/>
      <c r="Q177"/>
      <c r="R177"/>
    </row>
    <row r="178" spans="1:18" x14ac:dyDescent="0.25">
      <c r="A178"/>
      <c r="C178"/>
      <c r="D178"/>
      <c r="E178"/>
      <c r="F178"/>
      <c r="H178"/>
      <c r="I178"/>
      <c r="J178"/>
      <c r="K178"/>
      <c r="L178"/>
      <c r="N178"/>
      <c r="O178"/>
      <c r="P178"/>
      <c r="Q178"/>
      <c r="R178"/>
    </row>
    <row r="179" spans="1:18" x14ac:dyDescent="0.25">
      <c r="A179"/>
      <c r="C179"/>
      <c r="D179"/>
      <c r="E179"/>
      <c r="F179"/>
      <c r="H179"/>
      <c r="I179"/>
      <c r="J179"/>
      <c r="K179"/>
      <c r="L179"/>
      <c r="N179"/>
      <c r="O179"/>
      <c r="P179"/>
      <c r="Q179"/>
      <c r="R179"/>
    </row>
    <row r="180" spans="1:18" x14ac:dyDescent="0.25">
      <c r="A180"/>
      <c r="C180"/>
      <c r="D180"/>
      <c r="E180"/>
      <c r="F180"/>
      <c r="H180"/>
      <c r="I180"/>
      <c r="J180"/>
      <c r="K180"/>
      <c r="L180"/>
      <c r="N180"/>
      <c r="O180"/>
      <c r="P180"/>
      <c r="Q180"/>
      <c r="R180"/>
    </row>
    <row r="181" spans="1:18" x14ac:dyDescent="0.25">
      <c r="A181"/>
      <c r="C181"/>
      <c r="D181"/>
      <c r="E181"/>
      <c r="F181"/>
      <c r="H181"/>
      <c r="I181"/>
      <c r="J181"/>
      <c r="K181"/>
      <c r="L181"/>
      <c r="N181"/>
      <c r="O181"/>
      <c r="P181"/>
      <c r="Q181"/>
      <c r="R181"/>
    </row>
    <row r="182" spans="1:18" x14ac:dyDescent="0.25">
      <c r="A182"/>
      <c r="C182"/>
      <c r="D182"/>
      <c r="E182"/>
      <c r="F182"/>
      <c r="H182"/>
      <c r="I182"/>
      <c r="J182"/>
      <c r="K182"/>
      <c r="L182"/>
      <c r="N182"/>
      <c r="O182"/>
      <c r="P182"/>
      <c r="Q182"/>
      <c r="R182"/>
    </row>
    <row r="183" spans="1:18" x14ac:dyDescent="0.25">
      <c r="A183"/>
      <c r="C183"/>
      <c r="D183"/>
      <c r="E183"/>
      <c r="F183"/>
      <c r="H183"/>
      <c r="I183"/>
      <c r="J183"/>
      <c r="K183"/>
      <c r="L183"/>
      <c r="N183"/>
      <c r="O183"/>
      <c r="P183"/>
      <c r="Q183"/>
      <c r="R183"/>
    </row>
    <row r="184" spans="1:18" x14ac:dyDescent="0.25">
      <c r="A184"/>
      <c r="C184"/>
      <c r="D184"/>
      <c r="E184"/>
      <c r="F184"/>
      <c r="H184"/>
      <c r="I184"/>
      <c r="J184"/>
      <c r="K184"/>
      <c r="L184"/>
      <c r="N184"/>
      <c r="O184"/>
      <c r="P184"/>
      <c r="Q184"/>
      <c r="R184"/>
    </row>
    <row r="185" spans="1:18" x14ac:dyDescent="0.25">
      <c r="A185"/>
      <c r="C185"/>
      <c r="D185"/>
      <c r="E185"/>
      <c r="F185"/>
      <c r="H185"/>
      <c r="I185"/>
      <c r="J185"/>
      <c r="K185"/>
      <c r="L185"/>
      <c r="N185"/>
      <c r="O185"/>
      <c r="P185"/>
      <c r="Q185"/>
      <c r="R185"/>
    </row>
    <row r="186" spans="1:18" x14ac:dyDescent="0.25">
      <c r="A186"/>
      <c r="C186"/>
      <c r="D186"/>
      <c r="E186"/>
      <c r="F186"/>
      <c r="H186"/>
      <c r="I186"/>
      <c r="J186"/>
      <c r="K186"/>
      <c r="L186"/>
      <c r="N186"/>
      <c r="O186"/>
      <c r="P186"/>
      <c r="Q186"/>
      <c r="R186"/>
    </row>
    <row r="187" spans="1:18" x14ac:dyDescent="0.25">
      <c r="A187"/>
      <c r="C187"/>
      <c r="D187"/>
      <c r="E187"/>
      <c r="F187"/>
      <c r="H187"/>
      <c r="I187"/>
      <c r="J187"/>
      <c r="K187"/>
      <c r="L187"/>
      <c r="N187"/>
      <c r="O187"/>
      <c r="P187"/>
      <c r="Q187"/>
      <c r="R187"/>
    </row>
    <row r="188" spans="1:18" x14ac:dyDescent="0.25">
      <c r="A188"/>
      <c r="C188"/>
      <c r="D188"/>
      <c r="E188"/>
      <c r="F188"/>
      <c r="H188"/>
      <c r="I188"/>
      <c r="J188"/>
      <c r="K188"/>
      <c r="L188"/>
      <c r="N188"/>
      <c r="O188"/>
      <c r="P188"/>
      <c r="Q188"/>
      <c r="R188"/>
    </row>
    <row r="189" spans="1:18" x14ac:dyDescent="0.25">
      <c r="A189"/>
      <c r="C189"/>
      <c r="D189"/>
      <c r="E189"/>
      <c r="F189"/>
      <c r="H189"/>
      <c r="I189"/>
      <c r="J189"/>
      <c r="K189"/>
      <c r="L189"/>
      <c r="N189"/>
      <c r="O189"/>
      <c r="P189"/>
      <c r="Q189"/>
      <c r="R189"/>
    </row>
    <row r="190" spans="1:18" x14ac:dyDescent="0.25">
      <c r="A190"/>
      <c r="C190"/>
      <c r="D190"/>
      <c r="E190"/>
      <c r="F190"/>
      <c r="H190"/>
      <c r="I190"/>
      <c r="J190"/>
      <c r="K190"/>
      <c r="L190"/>
      <c r="N190"/>
      <c r="O190"/>
      <c r="P190"/>
      <c r="Q190"/>
      <c r="R190"/>
    </row>
    <row r="191" spans="1:18" x14ac:dyDescent="0.25">
      <c r="A191"/>
      <c r="C191"/>
      <c r="D191"/>
      <c r="E191"/>
      <c r="F191"/>
      <c r="H191"/>
      <c r="I191"/>
      <c r="J191"/>
      <c r="K191"/>
      <c r="L191"/>
      <c r="N191"/>
      <c r="O191"/>
      <c r="P191"/>
      <c r="Q191"/>
      <c r="R191"/>
    </row>
    <row r="192" spans="1:18" x14ac:dyDescent="0.25">
      <c r="A192"/>
      <c r="C192"/>
      <c r="D192"/>
      <c r="E192"/>
      <c r="F192"/>
      <c r="H192"/>
      <c r="I192"/>
      <c r="J192"/>
      <c r="K192"/>
      <c r="L192"/>
      <c r="N192"/>
      <c r="O192"/>
      <c r="P192"/>
      <c r="Q192"/>
      <c r="R192"/>
    </row>
    <row r="193" spans="1:18" x14ac:dyDescent="0.25">
      <c r="A193"/>
      <c r="C193"/>
      <c r="D193"/>
      <c r="E193"/>
      <c r="F193"/>
      <c r="H193"/>
      <c r="I193"/>
      <c r="J193"/>
      <c r="K193"/>
      <c r="L193"/>
      <c r="N193"/>
      <c r="O193"/>
      <c r="P193"/>
      <c r="Q193"/>
      <c r="R193"/>
    </row>
    <row r="194" spans="1:18" x14ac:dyDescent="0.25">
      <c r="A194"/>
      <c r="C194"/>
      <c r="D194"/>
      <c r="E194"/>
      <c r="F194"/>
      <c r="H194"/>
      <c r="I194"/>
      <c r="J194"/>
      <c r="K194"/>
      <c r="L194"/>
      <c r="N194"/>
      <c r="O194"/>
      <c r="P194"/>
      <c r="Q194"/>
      <c r="R194"/>
    </row>
    <row r="195" spans="1:18" x14ac:dyDescent="0.25">
      <c r="A195"/>
      <c r="C195"/>
      <c r="D195"/>
      <c r="E195"/>
      <c r="F195"/>
      <c r="H195"/>
      <c r="I195"/>
      <c r="J195"/>
      <c r="K195"/>
      <c r="L195"/>
      <c r="N195"/>
      <c r="O195"/>
      <c r="P195"/>
      <c r="Q195"/>
      <c r="R195"/>
    </row>
    <row r="196" spans="1:18" x14ac:dyDescent="0.25">
      <c r="A196"/>
      <c r="C196"/>
      <c r="D196"/>
      <c r="E196"/>
      <c r="F196"/>
      <c r="H196"/>
      <c r="I196"/>
      <c r="J196"/>
      <c r="K196"/>
      <c r="L196"/>
      <c r="N196"/>
      <c r="O196"/>
      <c r="P196"/>
      <c r="Q196"/>
      <c r="R196"/>
    </row>
    <row r="197" spans="1:18" x14ac:dyDescent="0.25">
      <c r="A197"/>
      <c r="C197"/>
      <c r="D197"/>
      <c r="E197"/>
      <c r="F197"/>
      <c r="H197"/>
      <c r="I197"/>
      <c r="J197"/>
      <c r="K197"/>
      <c r="L197"/>
      <c r="N197"/>
      <c r="O197"/>
      <c r="P197"/>
      <c r="Q197"/>
      <c r="R197"/>
    </row>
    <row r="198" spans="1:18" x14ac:dyDescent="0.25">
      <c r="A198"/>
      <c r="C198"/>
      <c r="D198"/>
      <c r="E198"/>
      <c r="F198"/>
      <c r="H198"/>
      <c r="I198"/>
      <c r="J198"/>
      <c r="K198"/>
      <c r="L198"/>
      <c r="N198"/>
      <c r="O198"/>
      <c r="P198"/>
      <c r="Q198"/>
      <c r="R198"/>
    </row>
    <row r="199" spans="1:18" x14ac:dyDescent="0.25">
      <c r="A199"/>
      <c r="C199"/>
      <c r="D199"/>
      <c r="E199"/>
      <c r="F199"/>
      <c r="H199"/>
      <c r="I199"/>
      <c r="J199"/>
      <c r="K199"/>
      <c r="L199"/>
      <c r="N199"/>
      <c r="O199"/>
      <c r="P199"/>
      <c r="Q199"/>
      <c r="R199"/>
    </row>
    <row r="200" spans="1:18" x14ac:dyDescent="0.25">
      <c r="A200"/>
      <c r="C200"/>
      <c r="D200"/>
      <c r="E200"/>
      <c r="F200"/>
      <c r="H200"/>
      <c r="I200"/>
      <c r="J200"/>
      <c r="K200"/>
      <c r="L200"/>
      <c r="N200"/>
      <c r="O200"/>
      <c r="P200"/>
      <c r="Q200"/>
      <c r="R200"/>
    </row>
    <row r="201" spans="1:18" x14ac:dyDescent="0.25">
      <c r="A201"/>
      <c r="C201"/>
      <c r="D201"/>
      <c r="E201"/>
      <c r="F201"/>
      <c r="H201"/>
      <c r="I201"/>
      <c r="J201"/>
      <c r="K201"/>
      <c r="L201"/>
      <c r="N201"/>
      <c r="O201"/>
      <c r="P201"/>
      <c r="Q201"/>
      <c r="R201"/>
    </row>
    <row r="202" spans="1:18" x14ac:dyDescent="0.25">
      <c r="A202"/>
      <c r="C202"/>
      <c r="D202"/>
      <c r="E202"/>
      <c r="F202"/>
      <c r="H202"/>
      <c r="I202"/>
      <c r="J202"/>
      <c r="K202"/>
      <c r="L202"/>
      <c r="N202"/>
      <c r="O202"/>
      <c r="P202"/>
      <c r="Q202"/>
      <c r="R202"/>
    </row>
    <row r="203" spans="1:18" x14ac:dyDescent="0.25">
      <c r="A203"/>
      <c r="C203"/>
      <c r="D203"/>
      <c r="E203"/>
      <c r="F203"/>
      <c r="H203"/>
      <c r="I203"/>
      <c r="J203"/>
      <c r="K203"/>
      <c r="L203"/>
      <c r="N203"/>
      <c r="O203"/>
      <c r="P203"/>
      <c r="Q203"/>
      <c r="R203"/>
    </row>
    <row r="204" spans="1:18" x14ac:dyDescent="0.25">
      <c r="A204"/>
      <c r="C204"/>
      <c r="D204"/>
      <c r="E204"/>
      <c r="F204"/>
      <c r="H204"/>
      <c r="I204"/>
      <c r="J204"/>
      <c r="K204"/>
      <c r="L204"/>
      <c r="N204"/>
      <c r="O204"/>
      <c r="P204"/>
      <c r="Q204"/>
      <c r="R204"/>
    </row>
    <row r="205" spans="1:18" x14ac:dyDescent="0.25">
      <c r="A205"/>
      <c r="C205"/>
      <c r="D205"/>
      <c r="E205"/>
      <c r="F205"/>
      <c r="H205"/>
      <c r="I205"/>
      <c r="J205"/>
      <c r="K205"/>
      <c r="L205"/>
      <c r="N205"/>
      <c r="O205"/>
      <c r="P205"/>
      <c r="Q205"/>
      <c r="R205"/>
    </row>
    <row r="206" spans="1:18" x14ac:dyDescent="0.25">
      <c r="A206"/>
      <c r="C206"/>
      <c r="D206"/>
      <c r="E206"/>
      <c r="F206"/>
      <c r="H206"/>
      <c r="I206"/>
      <c r="J206"/>
      <c r="K206"/>
      <c r="L206"/>
      <c r="N206"/>
      <c r="O206"/>
      <c r="P206"/>
      <c r="Q206"/>
      <c r="R206"/>
    </row>
    <row r="207" spans="1:18" x14ac:dyDescent="0.25">
      <c r="A207"/>
      <c r="C207"/>
      <c r="D207"/>
      <c r="E207"/>
      <c r="F207"/>
      <c r="H207"/>
      <c r="I207"/>
      <c r="J207"/>
      <c r="K207"/>
      <c r="L207"/>
      <c r="N207"/>
      <c r="O207"/>
      <c r="P207"/>
      <c r="Q207"/>
      <c r="R207"/>
    </row>
    <row r="208" spans="1:18" x14ac:dyDescent="0.25">
      <c r="A208"/>
      <c r="C208"/>
      <c r="D208"/>
      <c r="E208"/>
      <c r="F208"/>
      <c r="H208"/>
      <c r="I208"/>
      <c r="J208"/>
      <c r="K208"/>
      <c r="L208"/>
      <c r="N208"/>
      <c r="O208"/>
      <c r="P208"/>
      <c r="Q208"/>
      <c r="R208"/>
    </row>
    <row r="209" spans="1:18" x14ac:dyDescent="0.25">
      <c r="A209"/>
      <c r="C209"/>
      <c r="D209"/>
      <c r="E209"/>
      <c r="F209"/>
      <c r="H209"/>
      <c r="I209"/>
      <c r="J209"/>
      <c r="K209"/>
      <c r="L209"/>
      <c r="N209"/>
      <c r="O209"/>
      <c r="P209"/>
      <c r="Q209"/>
      <c r="R209"/>
    </row>
    <row r="210" spans="1:18" x14ac:dyDescent="0.25">
      <c r="A210"/>
      <c r="C210"/>
      <c r="D210"/>
      <c r="E210"/>
      <c r="F210"/>
      <c r="H210"/>
      <c r="I210"/>
      <c r="J210"/>
      <c r="K210"/>
      <c r="L210"/>
      <c r="N210"/>
      <c r="O210"/>
      <c r="P210"/>
      <c r="Q210"/>
      <c r="R210"/>
    </row>
    <row r="211" spans="1:18" x14ac:dyDescent="0.25">
      <c r="A211"/>
      <c r="C211"/>
      <c r="D211"/>
      <c r="E211"/>
      <c r="F211"/>
      <c r="H211"/>
      <c r="I211"/>
      <c r="J211"/>
      <c r="K211"/>
      <c r="L211"/>
      <c r="N211"/>
      <c r="O211"/>
      <c r="P211"/>
      <c r="Q211"/>
      <c r="R211"/>
    </row>
    <row r="212" spans="1:18" x14ac:dyDescent="0.25">
      <c r="A212"/>
      <c r="C212"/>
      <c r="D212"/>
      <c r="E212"/>
      <c r="F212"/>
      <c r="H212"/>
      <c r="I212"/>
      <c r="J212"/>
      <c r="K212"/>
      <c r="L212"/>
      <c r="N212"/>
      <c r="O212"/>
      <c r="P212"/>
      <c r="Q212"/>
      <c r="R212"/>
    </row>
    <row r="213" spans="1:18" x14ac:dyDescent="0.25">
      <c r="A213"/>
      <c r="C213"/>
      <c r="D213"/>
      <c r="E213"/>
      <c r="F213"/>
      <c r="H213"/>
      <c r="I213"/>
      <c r="J213"/>
      <c r="K213"/>
      <c r="L213"/>
      <c r="N213"/>
      <c r="O213"/>
      <c r="P213"/>
      <c r="Q213"/>
      <c r="R213"/>
    </row>
    <row r="214" spans="1:18" x14ac:dyDescent="0.25">
      <c r="A214"/>
      <c r="C214"/>
      <c r="D214"/>
      <c r="E214"/>
      <c r="F214"/>
      <c r="H214"/>
      <c r="I214"/>
      <c r="J214"/>
      <c r="K214"/>
      <c r="L214"/>
      <c r="N214"/>
      <c r="O214"/>
      <c r="P214"/>
      <c r="Q214"/>
      <c r="R214"/>
    </row>
    <row r="215" spans="1:18" x14ac:dyDescent="0.25">
      <c r="A215"/>
      <c r="C215"/>
      <c r="D215"/>
      <c r="E215"/>
      <c r="F215"/>
      <c r="H215"/>
      <c r="I215"/>
      <c r="J215"/>
      <c r="K215"/>
      <c r="L215"/>
      <c r="N215"/>
      <c r="O215"/>
      <c r="P215"/>
      <c r="Q215"/>
      <c r="R215"/>
    </row>
    <row r="216" spans="1:18" x14ac:dyDescent="0.25">
      <c r="A216"/>
      <c r="C216"/>
      <c r="D216"/>
      <c r="E216"/>
      <c r="F216"/>
      <c r="H216"/>
      <c r="I216"/>
      <c r="J216"/>
      <c r="K216"/>
      <c r="L216"/>
      <c r="N216"/>
      <c r="O216"/>
      <c r="P216"/>
      <c r="Q216"/>
      <c r="R216"/>
    </row>
    <row r="217" spans="1:18" x14ac:dyDescent="0.25">
      <c r="A217"/>
      <c r="C217"/>
      <c r="D217"/>
      <c r="E217"/>
      <c r="F217"/>
      <c r="H217"/>
      <c r="I217"/>
      <c r="J217"/>
      <c r="K217"/>
      <c r="L217"/>
      <c r="N217"/>
      <c r="O217"/>
      <c r="P217"/>
      <c r="Q217"/>
      <c r="R217"/>
    </row>
    <row r="218" spans="1:18" x14ac:dyDescent="0.25">
      <c r="A218"/>
      <c r="C218"/>
      <c r="D218"/>
      <c r="E218"/>
      <c r="F218"/>
      <c r="H218"/>
      <c r="I218"/>
      <c r="J218"/>
      <c r="K218"/>
      <c r="L218"/>
      <c r="N218"/>
      <c r="O218"/>
      <c r="P218"/>
      <c r="Q218"/>
      <c r="R218"/>
    </row>
    <row r="219" spans="1:18" x14ac:dyDescent="0.25">
      <c r="A219"/>
      <c r="C219"/>
      <c r="D219"/>
      <c r="E219"/>
      <c r="F219"/>
      <c r="H219"/>
      <c r="I219"/>
      <c r="J219"/>
      <c r="K219"/>
      <c r="L219"/>
      <c r="N219"/>
      <c r="O219"/>
      <c r="P219"/>
      <c r="Q219"/>
      <c r="R219"/>
    </row>
    <row r="220" spans="1:18" x14ac:dyDescent="0.25">
      <c r="A220"/>
      <c r="C220"/>
      <c r="D220"/>
      <c r="E220"/>
      <c r="F220"/>
      <c r="H220"/>
      <c r="I220"/>
      <c r="J220"/>
      <c r="K220"/>
      <c r="L220"/>
      <c r="N220"/>
      <c r="O220"/>
      <c r="P220"/>
      <c r="Q220"/>
      <c r="R220"/>
    </row>
    <row r="221" spans="1:18" x14ac:dyDescent="0.25">
      <c r="A221"/>
      <c r="C221"/>
      <c r="D221"/>
      <c r="E221"/>
      <c r="F221"/>
      <c r="H221"/>
      <c r="I221"/>
      <c r="J221"/>
      <c r="K221"/>
      <c r="L221"/>
      <c r="N221"/>
      <c r="O221"/>
      <c r="P221"/>
      <c r="Q221"/>
      <c r="R221"/>
    </row>
    <row r="222" spans="1:18" x14ac:dyDescent="0.25">
      <c r="A222"/>
      <c r="C222"/>
      <c r="D222"/>
      <c r="E222"/>
      <c r="F222"/>
      <c r="H222"/>
      <c r="I222"/>
      <c r="J222"/>
      <c r="K222"/>
      <c r="L222"/>
      <c r="N222"/>
      <c r="O222"/>
      <c r="P222"/>
      <c r="Q222"/>
      <c r="R222"/>
    </row>
    <row r="223" spans="1:18" x14ac:dyDescent="0.25">
      <c r="A223"/>
      <c r="C223"/>
      <c r="D223"/>
      <c r="E223"/>
      <c r="F223"/>
      <c r="H223"/>
      <c r="I223"/>
      <c r="J223"/>
      <c r="K223"/>
      <c r="L223"/>
      <c r="N223"/>
      <c r="O223"/>
      <c r="P223"/>
      <c r="Q223"/>
      <c r="R223"/>
    </row>
    <row r="224" spans="1:18" x14ac:dyDescent="0.25">
      <c r="A224"/>
      <c r="C224"/>
      <c r="D224"/>
      <c r="E224"/>
      <c r="F224"/>
      <c r="H224"/>
      <c r="I224"/>
      <c r="J224"/>
      <c r="K224"/>
      <c r="L224"/>
      <c r="N224"/>
      <c r="O224"/>
      <c r="P224"/>
      <c r="Q224"/>
      <c r="R224"/>
    </row>
    <row r="225" spans="1:18" x14ac:dyDescent="0.25">
      <c r="A225"/>
      <c r="C225"/>
      <c r="D225"/>
      <c r="E225"/>
      <c r="F225"/>
      <c r="H225"/>
      <c r="I225"/>
      <c r="J225"/>
      <c r="K225"/>
      <c r="L225"/>
      <c r="N225"/>
      <c r="O225"/>
      <c r="P225"/>
      <c r="Q225"/>
      <c r="R225"/>
    </row>
    <row r="226" spans="1:18" x14ac:dyDescent="0.25">
      <c r="A226"/>
      <c r="C226"/>
      <c r="D226"/>
      <c r="E226"/>
      <c r="F226"/>
      <c r="H226"/>
      <c r="I226"/>
      <c r="J226"/>
      <c r="K226"/>
      <c r="L226"/>
      <c r="N226"/>
      <c r="O226"/>
      <c r="P226"/>
      <c r="Q226"/>
      <c r="R226"/>
    </row>
    <row r="227" spans="1:18" x14ac:dyDescent="0.25">
      <c r="A227"/>
      <c r="C227"/>
      <c r="D227"/>
      <c r="E227"/>
      <c r="F227"/>
      <c r="H227"/>
      <c r="I227"/>
      <c r="J227"/>
      <c r="K227"/>
      <c r="L227"/>
      <c r="N227"/>
      <c r="O227"/>
      <c r="P227"/>
      <c r="Q227"/>
      <c r="R227"/>
    </row>
    <row r="228" spans="1:18" x14ac:dyDescent="0.25">
      <c r="A228"/>
      <c r="C228"/>
      <c r="D228"/>
      <c r="E228"/>
      <c r="F228"/>
      <c r="H228"/>
      <c r="I228"/>
      <c r="J228"/>
      <c r="K228"/>
      <c r="L228"/>
      <c r="N228"/>
      <c r="O228"/>
      <c r="P228"/>
      <c r="Q228"/>
      <c r="R228"/>
    </row>
    <row r="229" spans="1:18" x14ac:dyDescent="0.25">
      <c r="A229"/>
      <c r="C229"/>
      <c r="D229"/>
      <c r="E229"/>
      <c r="F229"/>
      <c r="H229"/>
      <c r="I229"/>
      <c r="J229"/>
      <c r="K229"/>
      <c r="L229"/>
      <c r="N229"/>
      <c r="O229"/>
      <c r="P229"/>
      <c r="Q229"/>
      <c r="R229"/>
    </row>
    <row r="230" spans="1:18" x14ac:dyDescent="0.25">
      <c r="A230"/>
      <c r="C230"/>
      <c r="D230"/>
      <c r="E230"/>
      <c r="F230"/>
      <c r="H230"/>
      <c r="I230"/>
      <c r="J230"/>
      <c r="K230"/>
      <c r="L230"/>
      <c r="N230"/>
      <c r="O230"/>
      <c r="P230"/>
      <c r="Q230"/>
      <c r="R230"/>
    </row>
    <row r="231" spans="1:18" x14ac:dyDescent="0.25">
      <c r="A231"/>
      <c r="C231"/>
      <c r="D231"/>
      <c r="E231"/>
      <c r="F231"/>
      <c r="H231"/>
      <c r="I231"/>
      <c r="J231"/>
      <c r="K231"/>
      <c r="L231"/>
      <c r="N231"/>
      <c r="O231"/>
      <c r="P231"/>
      <c r="Q231"/>
      <c r="R231"/>
    </row>
    <row r="232" spans="1:18" x14ac:dyDescent="0.25">
      <c r="A232"/>
      <c r="C232"/>
      <c r="D232"/>
      <c r="E232"/>
      <c r="F232"/>
      <c r="H232"/>
      <c r="I232"/>
      <c r="J232"/>
      <c r="K232"/>
      <c r="L232"/>
      <c r="N232"/>
      <c r="O232"/>
      <c r="P232"/>
      <c r="Q232"/>
      <c r="R232"/>
    </row>
    <row r="233" spans="1:18" x14ac:dyDescent="0.25">
      <c r="A233"/>
      <c r="C233"/>
      <c r="D233"/>
      <c r="E233"/>
      <c r="F233"/>
      <c r="H233"/>
      <c r="I233"/>
      <c r="J233"/>
      <c r="K233"/>
      <c r="L233"/>
      <c r="N233"/>
      <c r="O233"/>
      <c r="P233"/>
      <c r="Q233"/>
      <c r="R233"/>
    </row>
    <row r="234" spans="1:18" x14ac:dyDescent="0.25">
      <c r="A234"/>
      <c r="C234"/>
      <c r="D234"/>
      <c r="E234"/>
      <c r="F234"/>
      <c r="H234"/>
      <c r="I234"/>
      <c r="J234"/>
      <c r="K234"/>
      <c r="L234"/>
      <c r="N234"/>
      <c r="O234"/>
      <c r="P234"/>
      <c r="Q234"/>
      <c r="R234"/>
    </row>
    <row r="235" spans="1:18" x14ac:dyDescent="0.25">
      <c r="A235"/>
      <c r="C235"/>
      <c r="D235"/>
      <c r="E235"/>
      <c r="F235"/>
      <c r="H235"/>
      <c r="I235"/>
      <c r="J235"/>
      <c r="K235"/>
      <c r="L235"/>
      <c r="N235"/>
      <c r="O235"/>
      <c r="P235"/>
      <c r="Q235"/>
      <c r="R235"/>
    </row>
    <row r="236" spans="1:18" x14ac:dyDescent="0.25">
      <c r="A236"/>
      <c r="C236"/>
      <c r="D236"/>
      <c r="E236"/>
      <c r="F236"/>
      <c r="H236"/>
      <c r="I236"/>
      <c r="J236"/>
      <c r="K236"/>
      <c r="L236"/>
      <c r="N236"/>
      <c r="O236"/>
      <c r="P236"/>
      <c r="Q236"/>
      <c r="R236"/>
    </row>
    <row r="237" spans="1:18" x14ac:dyDescent="0.25">
      <c r="A237"/>
      <c r="C237"/>
      <c r="D237"/>
      <c r="E237"/>
      <c r="F237"/>
      <c r="H237"/>
      <c r="I237"/>
      <c r="J237"/>
      <c r="K237"/>
      <c r="L237"/>
      <c r="N237"/>
      <c r="O237"/>
      <c r="P237"/>
      <c r="Q237"/>
      <c r="R237"/>
    </row>
    <row r="238" spans="1:18" x14ac:dyDescent="0.25">
      <c r="A238"/>
      <c r="C238"/>
      <c r="D238"/>
      <c r="E238"/>
      <c r="F238"/>
      <c r="H238"/>
      <c r="I238"/>
      <c r="J238"/>
      <c r="K238"/>
      <c r="L238"/>
      <c r="N238"/>
      <c r="O238"/>
      <c r="P238"/>
      <c r="Q238"/>
      <c r="R238"/>
    </row>
    <row r="239" spans="1:18" x14ac:dyDescent="0.25">
      <c r="A239"/>
      <c r="C239"/>
      <c r="D239"/>
      <c r="E239"/>
      <c r="F239"/>
      <c r="H239"/>
      <c r="I239"/>
      <c r="J239"/>
      <c r="K239"/>
      <c r="L239"/>
      <c r="N239"/>
      <c r="O239"/>
      <c r="P239"/>
      <c r="Q239"/>
      <c r="R239"/>
    </row>
    <row r="240" spans="1:18" x14ac:dyDescent="0.25">
      <c r="A240"/>
      <c r="C240"/>
      <c r="D240"/>
      <c r="E240"/>
      <c r="F240"/>
      <c r="H240"/>
      <c r="I240"/>
      <c r="J240"/>
      <c r="K240"/>
      <c r="L240"/>
      <c r="N240"/>
      <c r="O240"/>
      <c r="P240"/>
      <c r="Q240"/>
      <c r="R240"/>
    </row>
    <row r="241" spans="1:18" x14ac:dyDescent="0.25">
      <c r="A241"/>
      <c r="C241"/>
      <c r="D241"/>
      <c r="E241"/>
      <c r="F241"/>
      <c r="H241"/>
      <c r="I241"/>
      <c r="J241"/>
      <c r="K241"/>
      <c r="L241"/>
      <c r="N241"/>
      <c r="O241"/>
      <c r="P241"/>
      <c r="Q241"/>
      <c r="R241"/>
    </row>
    <row r="242" spans="1:18" x14ac:dyDescent="0.25">
      <c r="A242"/>
      <c r="C242"/>
      <c r="D242"/>
      <c r="E242"/>
      <c r="F242"/>
      <c r="H242"/>
      <c r="I242"/>
      <c r="J242"/>
      <c r="K242"/>
      <c r="L242"/>
      <c r="N242"/>
      <c r="O242"/>
      <c r="P242"/>
      <c r="Q242"/>
      <c r="R242"/>
    </row>
    <row r="243" spans="1:18" x14ac:dyDescent="0.25">
      <c r="A243"/>
      <c r="C243"/>
      <c r="D243"/>
      <c r="E243"/>
      <c r="F243"/>
      <c r="H243"/>
      <c r="I243"/>
      <c r="J243"/>
      <c r="K243"/>
      <c r="L243"/>
      <c r="N243"/>
      <c r="O243"/>
      <c r="P243"/>
      <c r="Q243"/>
      <c r="R243"/>
    </row>
    <row r="244" spans="1:18" x14ac:dyDescent="0.25">
      <c r="A244"/>
      <c r="C244"/>
      <c r="D244"/>
      <c r="E244"/>
      <c r="F244"/>
      <c r="H244"/>
      <c r="I244"/>
      <c r="J244"/>
      <c r="K244"/>
      <c r="L244"/>
      <c r="N244"/>
      <c r="O244"/>
      <c r="P244"/>
      <c r="Q244"/>
      <c r="R244"/>
    </row>
    <row r="245" spans="1:18" x14ac:dyDescent="0.25">
      <c r="A245"/>
      <c r="C245"/>
      <c r="D245"/>
      <c r="E245"/>
      <c r="F245"/>
      <c r="H245"/>
      <c r="I245"/>
      <c r="J245"/>
      <c r="K245"/>
      <c r="L245"/>
      <c r="N245"/>
      <c r="O245"/>
      <c r="P245"/>
      <c r="Q245"/>
      <c r="R245"/>
    </row>
    <row r="246" spans="1:18" x14ac:dyDescent="0.25">
      <c r="A246"/>
      <c r="C246"/>
      <c r="D246"/>
      <c r="E246"/>
      <c r="F246"/>
      <c r="H246"/>
      <c r="I246"/>
      <c r="J246"/>
      <c r="K246"/>
      <c r="L246"/>
      <c r="N246"/>
      <c r="O246"/>
      <c r="P246"/>
      <c r="Q246"/>
      <c r="R246"/>
    </row>
    <row r="247" spans="1:18" x14ac:dyDescent="0.25">
      <c r="A247"/>
      <c r="C247"/>
      <c r="D247"/>
      <c r="E247"/>
      <c r="F247"/>
      <c r="H247"/>
      <c r="I247"/>
      <c r="J247"/>
      <c r="K247"/>
      <c r="L247"/>
      <c r="N247"/>
      <c r="O247"/>
      <c r="P247"/>
      <c r="Q247"/>
      <c r="R247"/>
    </row>
    <row r="248" spans="1:18" x14ac:dyDescent="0.25">
      <c r="A248"/>
      <c r="C248"/>
      <c r="D248"/>
      <c r="E248"/>
      <c r="F248"/>
      <c r="H248"/>
      <c r="I248"/>
      <c r="J248"/>
      <c r="K248"/>
      <c r="L248"/>
      <c r="N248"/>
      <c r="O248"/>
      <c r="P248"/>
      <c r="Q248"/>
      <c r="R248"/>
    </row>
    <row r="249" spans="1:18" x14ac:dyDescent="0.25">
      <c r="A249"/>
      <c r="C249"/>
      <c r="D249"/>
      <c r="E249"/>
      <c r="F249"/>
      <c r="H249"/>
      <c r="I249"/>
      <c r="J249"/>
      <c r="K249"/>
      <c r="L249"/>
      <c r="N249"/>
      <c r="O249"/>
      <c r="P249"/>
      <c r="Q249"/>
      <c r="R249"/>
    </row>
    <row r="250" spans="1:18" x14ac:dyDescent="0.25">
      <c r="A250"/>
      <c r="C250"/>
      <c r="D250"/>
      <c r="E250"/>
      <c r="F250"/>
      <c r="H250"/>
      <c r="I250"/>
      <c r="J250"/>
      <c r="K250"/>
      <c r="L250"/>
      <c r="N250"/>
      <c r="O250"/>
      <c r="P250"/>
      <c r="Q250"/>
      <c r="R250"/>
    </row>
    <row r="251" spans="1:18" x14ac:dyDescent="0.25">
      <c r="A251"/>
      <c r="C251"/>
      <c r="D251"/>
      <c r="E251"/>
      <c r="F251"/>
      <c r="H251"/>
      <c r="I251"/>
      <c r="J251"/>
      <c r="K251"/>
      <c r="L251"/>
      <c r="N251"/>
      <c r="O251"/>
      <c r="P251"/>
      <c r="Q251"/>
      <c r="R251"/>
    </row>
    <row r="252" spans="1:18" x14ac:dyDescent="0.25">
      <c r="A252"/>
      <c r="C252"/>
      <c r="D252"/>
      <c r="E252"/>
      <c r="F252"/>
      <c r="H252"/>
      <c r="I252"/>
      <c r="J252"/>
      <c r="K252"/>
      <c r="L252"/>
      <c r="N252"/>
      <c r="O252"/>
      <c r="P252"/>
      <c r="Q252"/>
      <c r="R252"/>
    </row>
    <row r="253" spans="1:18" x14ac:dyDescent="0.25">
      <c r="A253"/>
      <c r="C253"/>
      <c r="D253"/>
      <c r="E253"/>
      <c r="F253"/>
      <c r="H253"/>
      <c r="I253"/>
      <c r="J253"/>
      <c r="K253"/>
      <c r="L253"/>
      <c r="N253"/>
      <c r="O253"/>
      <c r="P253"/>
      <c r="Q253"/>
      <c r="R253"/>
    </row>
    <row r="254" spans="1:18" x14ac:dyDescent="0.25">
      <c r="A254"/>
      <c r="C254"/>
      <c r="D254"/>
      <c r="E254"/>
      <c r="F254"/>
      <c r="H254"/>
      <c r="I254"/>
      <c r="J254"/>
      <c r="K254"/>
      <c r="L254"/>
      <c r="N254"/>
      <c r="O254"/>
      <c r="P254"/>
      <c r="Q254"/>
      <c r="R254"/>
    </row>
    <row r="255" spans="1:18" x14ac:dyDescent="0.25">
      <c r="A255"/>
      <c r="C255"/>
      <c r="D255"/>
      <c r="E255"/>
      <c r="F255"/>
      <c r="H255"/>
      <c r="I255"/>
      <c r="J255"/>
      <c r="K255"/>
      <c r="L255"/>
      <c r="N255"/>
      <c r="O255"/>
      <c r="P255"/>
      <c r="Q255"/>
      <c r="R255"/>
    </row>
    <row r="256" spans="1:18" x14ac:dyDescent="0.25">
      <c r="A256"/>
      <c r="C256"/>
      <c r="D256"/>
      <c r="E256"/>
      <c r="F256"/>
      <c r="H256"/>
      <c r="I256"/>
      <c r="J256"/>
      <c r="K256"/>
      <c r="L256"/>
      <c r="N256"/>
      <c r="O256"/>
      <c r="P256"/>
      <c r="Q256"/>
      <c r="R256"/>
    </row>
    <row r="257" spans="1:18" x14ac:dyDescent="0.25">
      <c r="A257"/>
      <c r="C257"/>
      <c r="D257"/>
      <c r="E257"/>
      <c r="F257"/>
      <c r="H257"/>
      <c r="I257"/>
      <c r="J257"/>
      <c r="K257"/>
      <c r="L257"/>
      <c r="N257"/>
      <c r="O257"/>
      <c r="P257"/>
      <c r="Q257"/>
      <c r="R257"/>
    </row>
    <row r="258" spans="1:18" x14ac:dyDescent="0.25">
      <c r="A258"/>
      <c r="C258"/>
      <c r="D258"/>
      <c r="E258"/>
      <c r="F258"/>
      <c r="H258"/>
      <c r="I258"/>
      <c r="J258"/>
      <c r="K258"/>
      <c r="L258"/>
      <c r="N258"/>
      <c r="O258"/>
      <c r="P258"/>
      <c r="Q258"/>
      <c r="R258"/>
    </row>
    <row r="259" spans="1:18" x14ac:dyDescent="0.25">
      <c r="A259"/>
      <c r="C259"/>
      <c r="D259"/>
      <c r="E259"/>
      <c r="F259"/>
      <c r="H259"/>
      <c r="I259"/>
      <c r="J259"/>
      <c r="K259"/>
      <c r="L259"/>
      <c r="N259"/>
      <c r="O259"/>
      <c r="P259"/>
      <c r="Q259"/>
      <c r="R259"/>
    </row>
    <row r="260" spans="1:18" x14ac:dyDescent="0.25">
      <c r="A260"/>
      <c r="C260"/>
      <c r="D260"/>
      <c r="E260"/>
      <c r="F260"/>
      <c r="H260"/>
      <c r="I260"/>
      <c r="J260"/>
      <c r="K260"/>
      <c r="L260"/>
      <c r="N260"/>
      <c r="O260"/>
      <c r="P260"/>
      <c r="Q260"/>
      <c r="R260"/>
    </row>
    <row r="261" spans="1:18" x14ac:dyDescent="0.25">
      <c r="A261"/>
      <c r="C261"/>
      <c r="D261"/>
      <c r="E261"/>
      <c r="F261"/>
      <c r="H261"/>
      <c r="I261"/>
      <c r="J261"/>
      <c r="K261"/>
      <c r="L261"/>
      <c r="N261"/>
      <c r="O261"/>
      <c r="P261"/>
      <c r="Q261"/>
      <c r="R261"/>
    </row>
    <row r="262" spans="1:18" x14ac:dyDescent="0.25">
      <c r="A262"/>
      <c r="C262"/>
      <c r="D262"/>
      <c r="E262"/>
      <c r="F262"/>
      <c r="H262"/>
      <c r="I262"/>
      <c r="J262"/>
      <c r="K262"/>
      <c r="L262"/>
      <c r="N262"/>
      <c r="O262"/>
      <c r="P262"/>
      <c r="Q262"/>
      <c r="R262"/>
    </row>
    <row r="263" spans="1:18" x14ac:dyDescent="0.25">
      <c r="A263"/>
      <c r="C263"/>
      <c r="D263"/>
      <c r="E263"/>
      <c r="F263"/>
      <c r="H263"/>
      <c r="I263"/>
      <c r="J263"/>
      <c r="K263"/>
      <c r="L263"/>
      <c r="N263"/>
      <c r="O263"/>
      <c r="P263"/>
      <c r="Q263"/>
      <c r="R263"/>
    </row>
    <row r="264" spans="1:18" x14ac:dyDescent="0.25">
      <c r="A264"/>
      <c r="C264"/>
      <c r="D264"/>
      <c r="E264"/>
      <c r="F264"/>
      <c r="H264"/>
      <c r="I264"/>
      <c r="J264"/>
      <c r="K264"/>
      <c r="L264"/>
      <c r="N264"/>
      <c r="O264"/>
      <c r="P264"/>
      <c r="Q264"/>
      <c r="R264"/>
    </row>
    <row r="265" spans="1:18" x14ac:dyDescent="0.25">
      <c r="A265"/>
      <c r="C265"/>
      <c r="D265"/>
      <c r="E265"/>
      <c r="F265"/>
      <c r="H265"/>
      <c r="I265"/>
      <c r="J265"/>
      <c r="K265"/>
      <c r="L265"/>
      <c r="N265"/>
      <c r="O265"/>
      <c r="P265"/>
      <c r="Q265"/>
      <c r="R265"/>
    </row>
    <row r="266" spans="1:18" x14ac:dyDescent="0.25">
      <c r="A266"/>
      <c r="C266"/>
      <c r="D266"/>
      <c r="E266"/>
      <c r="F266"/>
      <c r="H266"/>
      <c r="I266"/>
      <c r="J266"/>
      <c r="K266"/>
      <c r="L266"/>
      <c r="N266"/>
      <c r="O266"/>
      <c r="P266"/>
      <c r="Q266"/>
      <c r="R266"/>
    </row>
    <row r="267" spans="1:18" x14ac:dyDescent="0.25">
      <c r="A267"/>
      <c r="C267"/>
      <c r="D267"/>
      <c r="E267"/>
      <c r="F267"/>
      <c r="H267"/>
      <c r="I267"/>
      <c r="J267"/>
      <c r="K267"/>
      <c r="L267"/>
      <c r="N267"/>
      <c r="O267"/>
      <c r="P267"/>
      <c r="Q267"/>
      <c r="R267"/>
    </row>
    <row r="268" spans="1:18" x14ac:dyDescent="0.25">
      <c r="A268"/>
      <c r="C268"/>
      <c r="D268"/>
      <c r="E268"/>
      <c r="F268"/>
      <c r="H268"/>
      <c r="I268"/>
      <c r="J268"/>
      <c r="K268"/>
      <c r="L268"/>
      <c r="N268"/>
      <c r="O268"/>
      <c r="P268"/>
      <c r="Q268"/>
      <c r="R268"/>
    </row>
    <row r="269" spans="1:18" x14ac:dyDescent="0.25">
      <c r="A269"/>
      <c r="C269"/>
      <c r="D269"/>
      <c r="E269"/>
      <c r="F269"/>
      <c r="H269"/>
      <c r="I269"/>
      <c r="J269"/>
      <c r="K269"/>
      <c r="L269"/>
      <c r="N269"/>
      <c r="O269"/>
      <c r="P269"/>
      <c r="Q269"/>
      <c r="R269"/>
    </row>
    <row r="270" spans="1:18" x14ac:dyDescent="0.25">
      <c r="A270"/>
      <c r="C270"/>
      <c r="D270"/>
      <c r="E270"/>
      <c r="F270"/>
      <c r="H270"/>
      <c r="I270"/>
      <c r="J270"/>
      <c r="K270"/>
      <c r="L270"/>
      <c r="N270"/>
      <c r="O270"/>
      <c r="P270"/>
      <c r="Q270"/>
      <c r="R270"/>
    </row>
    <row r="271" spans="1:18" x14ac:dyDescent="0.25">
      <c r="A271"/>
      <c r="C271"/>
      <c r="D271"/>
      <c r="E271"/>
      <c r="F271"/>
      <c r="H271"/>
      <c r="I271"/>
      <c r="J271"/>
      <c r="K271"/>
      <c r="L271"/>
      <c r="N271"/>
      <c r="O271"/>
      <c r="P271"/>
      <c r="Q271"/>
      <c r="R271"/>
    </row>
    <row r="272" spans="1:18" x14ac:dyDescent="0.25">
      <c r="A272"/>
      <c r="C272"/>
      <c r="D272"/>
      <c r="E272"/>
      <c r="F272"/>
      <c r="H272"/>
      <c r="I272"/>
      <c r="J272"/>
      <c r="K272"/>
      <c r="L272"/>
      <c r="N272"/>
      <c r="O272"/>
      <c r="P272"/>
      <c r="Q272"/>
      <c r="R272"/>
    </row>
    <row r="273" spans="1:18" x14ac:dyDescent="0.25">
      <c r="A273"/>
      <c r="C273"/>
      <c r="D273"/>
      <c r="E273"/>
      <c r="F273"/>
      <c r="H273"/>
      <c r="I273"/>
      <c r="J273"/>
      <c r="K273"/>
      <c r="L273"/>
      <c r="N273"/>
      <c r="O273"/>
      <c r="P273"/>
      <c r="Q273"/>
      <c r="R273"/>
    </row>
    <row r="274" spans="1:18" x14ac:dyDescent="0.25">
      <c r="A274"/>
      <c r="C274"/>
      <c r="D274"/>
      <c r="E274"/>
      <c r="F274"/>
      <c r="H274"/>
      <c r="I274"/>
      <c r="J274"/>
      <c r="K274"/>
      <c r="L274"/>
      <c r="N274"/>
      <c r="O274"/>
      <c r="P274"/>
      <c r="Q274"/>
      <c r="R274"/>
    </row>
    <row r="275" spans="1:18" x14ac:dyDescent="0.25">
      <c r="A275"/>
      <c r="C275"/>
      <c r="D275"/>
      <c r="E275"/>
      <c r="F275"/>
      <c r="H275"/>
      <c r="I275"/>
      <c r="J275"/>
      <c r="K275"/>
      <c r="L275"/>
      <c r="N275"/>
      <c r="O275"/>
      <c r="P275"/>
      <c r="Q275"/>
      <c r="R275"/>
    </row>
    <row r="276" spans="1:18" x14ac:dyDescent="0.25">
      <c r="A276"/>
      <c r="C276"/>
      <c r="D276"/>
      <c r="E276"/>
      <c r="F276"/>
      <c r="H276"/>
      <c r="I276"/>
      <c r="J276"/>
      <c r="K276"/>
      <c r="L276"/>
      <c r="N276"/>
      <c r="O276"/>
      <c r="P276"/>
      <c r="Q276"/>
      <c r="R276"/>
    </row>
    <row r="277" spans="1:18" x14ac:dyDescent="0.25">
      <c r="A277"/>
      <c r="C277"/>
      <c r="D277"/>
      <c r="E277"/>
      <c r="F277"/>
      <c r="H277"/>
      <c r="I277"/>
      <c r="J277"/>
      <c r="K277"/>
      <c r="L277"/>
      <c r="N277"/>
      <c r="O277"/>
      <c r="P277"/>
      <c r="Q277"/>
      <c r="R277"/>
    </row>
    <row r="278" spans="1:18" x14ac:dyDescent="0.25">
      <c r="A278"/>
      <c r="C278"/>
      <c r="D278"/>
      <c r="E278"/>
      <c r="F278"/>
      <c r="H278"/>
      <c r="I278"/>
      <c r="J278"/>
      <c r="K278"/>
      <c r="L278"/>
      <c r="N278"/>
      <c r="O278"/>
      <c r="P278"/>
      <c r="Q278"/>
      <c r="R278"/>
    </row>
    <row r="279" spans="1:18" x14ac:dyDescent="0.25">
      <c r="A279"/>
      <c r="C279"/>
      <c r="D279"/>
      <c r="E279"/>
      <c r="F279"/>
      <c r="H279"/>
      <c r="I279"/>
      <c r="J279"/>
      <c r="K279"/>
      <c r="L279"/>
      <c r="N279"/>
      <c r="O279"/>
      <c r="P279"/>
      <c r="Q279"/>
      <c r="R279"/>
    </row>
    <row r="280" spans="1:18" x14ac:dyDescent="0.25">
      <c r="A280"/>
      <c r="C280"/>
      <c r="D280"/>
      <c r="E280"/>
      <c r="F280"/>
      <c r="H280"/>
      <c r="I280"/>
      <c r="J280"/>
      <c r="K280"/>
      <c r="L280"/>
      <c r="N280"/>
      <c r="O280"/>
      <c r="P280"/>
      <c r="Q280"/>
      <c r="R280"/>
    </row>
    <row r="281" spans="1:18" x14ac:dyDescent="0.25">
      <c r="A281"/>
      <c r="C281"/>
      <c r="D281"/>
      <c r="E281"/>
      <c r="F281"/>
      <c r="H281"/>
      <c r="I281"/>
      <c r="J281"/>
      <c r="K281"/>
      <c r="L281"/>
      <c r="N281"/>
      <c r="O281"/>
      <c r="P281"/>
      <c r="Q281"/>
      <c r="R281"/>
    </row>
    <row r="282" spans="1:18" x14ac:dyDescent="0.25">
      <c r="A282"/>
      <c r="C282"/>
      <c r="D282"/>
      <c r="E282"/>
      <c r="F282"/>
      <c r="H282"/>
      <c r="I282"/>
      <c r="J282"/>
      <c r="K282"/>
      <c r="L282"/>
      <c r="N282"/>
      <c r="O282"/>
      <c r="P282"/>
      <c r="Q282"/>
      <c r="R282"/>
    </row>
    <row r="283" spans="1:18" x14ac:dyDescent="0.25">
      <c r="A283"/>
      <c r="C283"/>
      <c r="D283"/>
      <c r="E283"/>
      <c r="F283"/>
      <c r="H283"/>
      <c r="I283"/>
      <c r="J283"/>
      <c r="K283"/>
      <c r="L283"/>
      <c r="N283"/>
      <c r="O283"/>
      <c r="P283"/>
      <c r="Q283"/>
      <c r="R283"/>
    </row>
    <row r="284" spans="1:18" x14ac:dyDescent="0.25">
      <c r="A284"/>
      <c r="C284"/>
      <c r="D284"/>
      <c r="E284"/>
      <c r="F284"/>
      <c r="H284"/>
      <c r="I284"/>
      <c r="J284"/>
      <c r="K284"/>
      <c r="L284"/>
      <c r="N284"/>
      <c r="O284"/>
      <c r="P284"/>
      <c r="Q284"/>
      <c r="R284"/>
    </row>
    <row r="285" spans="1:18" x14ac:dyDescent="0.25">
      <c r="A285"/>
      <c r="C285"/>
      <c r="D285"/>
      <c r="E285"/>
      <c r="F285"/>
      <c r="H285"/>
      <c r="I285"/>
      <c r="J285"/>
      <c r="K285"/>
      <c r="L285"/>
      <c r="N285"/>
      <c r="O285"/>
      <c r="P285"/>
      <c r="Q285"/>
      <c r="R285"/>
    </row>
    <row r="286" spans="1:18" x14ac:dyDescent="0.25">
      <c r="A286"/>
      <c r="C286"/>
      <c r="D286"/>
      <c r="E286"/>
      <c r="F286"/>
      <c r="H286"/>
      <c r="I286"/>
      <c r="J286"/>
      <c r="K286"/>
      <c r="L286"/>
      <c r="N286"/>
      <c r="O286"/>
      <c r="P286"/>
      <c r="Q286"/>
      <c r="R286"/>
    </row>
    <row r="287" spans="1:18" x14ac:dyDescent="0.25">
      <c r="A287"/>
      <c r="C287"/>
      <c r="D287"/>
      <c r="E287"/>
      <c r="F287"/>
      <c r="H287"/>
      <c r="I287"/>
      <c r="J287"/>
      <c r="K287"/>
      <c r="L287"/>
      <c r="N287"/>
      <c r="O287"/>
      <c r="P287"/>
      <c r="Q287"/>
      <c r="R287"/>
    </row>
    <row r="288" spans="1:18" x14ac:dyDescent="0.25">
      <c r="A288"/>
      <c r="C288"/>
      <c r="D288"/>
      <c r="E288"/>
      <c r="F288"/>
      <c r="H288"/>
      <c r="I288"/>
      <c r="J288"/>
      <c r="K288"/>
      <c r="L288"/>
      <c r="N288"/>
      <c r="O288"/>
      <c r="P288"/>
      <c r="Q288"/>
      <c r="R288"/>
    </row>
    <row r="289" spans="1:18" x14ac:dyDescent="0.25">
      <c r="A289"/>
      <c r="C289"/>
      <c r="D289"/>
      <c r="E289"/>
      <c r="F289"/>
      <c r="H289"/>
      <c r="I289"/>
      <c r="J289"/>
      <c r="K289"/>
      <c r="L289"/>
      <c r="N289"/>
      <c r="O289"/>
      <c r="P289"/>
      <c r="Q289"/>
      <c r="R289"/>
    </row>
    <row r="290" spans="1:18" x14ac:dyDescent="0.25">
      <c r="A290"/>
      <c r="C290"/>
      <c r="D290"/>
      <c r="E290"/>
      <c r="F290"/>
      <c r="H290"/>
      <c r="I290"/>
      <c r="J290"/>
      <c r="K290"/>
      <c r="L290"/>
      <c r="N290"/>
      <c r="O290"/>
      <c r="P290"/>
      <c r="Q290"/>
      <c r="R290"/>
    </row>
    <row r="291" spans="1:18" x14ac:dyDescent="0.25">
      <c r="A291"/>
      <c r="C291"/>
      <c r="D291"/>
      <c r="E291"/>
      <c r="F291"/>
      <c r="H291"/>
      <c r="I291"/>
      <c r="J291"/>
      <c r="K291"/>
      <c r="L291"/>
      <c r="N291"/>
      <c r="O291"/>
      <c r="P291"/>
      <c r="Q291"/>
      <c r="R291"/>
    </row>
    <row r="292" spans="1:18" x14ac:dyDescent="0.25">
      <c r="A292"/>
      <c r="C292"/>
      <c r="D292"/>
      <c r="E292"/>
      <c r="F292"/>
      <c r="H292"/>
      <c r="I292"/>
      <c r="J292"/>
      <c r="K292"/>
      <c r="L292"/>
      <c r="N292"/>
      <c r="O292"/>
      <c r="P292"/>
      <c r="Q292"/>
      <c r="R292"/>
    </row>
    <row r="293" spans="1:18" x14ac:dyDescent="0.25">
      <c r="A293"/>
      <c r="C293"/>
      <c r="D293"/>
      <c r="E293"/>
      <c r="F293"/>
      <c r="H293"/>
      <c r="I293"/>
      <c r="J293"/>
      <c r="K293"/>
      <c r="L293"/>
      <c r="N293"/>
      <c r="O293"/>
      <c r="P293"/>
      <c r="Q293"/>
      <c r="R293"/>
    </row>
    <row r="294" spans="1:18" x14ac:dyDescent="0.25">
      <c r="A294"/>
      <c r="C294"/>
      <c r="D294"/>
      <c r="E294"/>
      <c r="F294"/>
      <c r="H294"/>
      <c r="I294"/>
      <c r="J294"/>
      <c r="K294"/>
      <c r="L294"/>
      <c r="N294"/>
      <c r="O294"/>
      <c r="P294"/>
      <c r="Q294"/>
      <c r="R294"/>
    </row>
    <row r="295" spans="1:18" x14ac:dyDescent="0.25">
      <c r="A295"/>
      <c r="C295"/>
      <c r="D295"/>
      <c r="E295"/>
      <c r="F295"/>
      <c r="H295"/>
      <c r="I295"/>
      <c r="J295"/>
      <c r="K295"/>
      <c r="L295"/>
      <c r="N295"/>
      <c r="O295"/>
      <c r="P295"/>
      <c r="Q295"/>
      <c r="R295"/>
    </row>
    <row r="296" spans="1:18" x14ac:dyDescent="0.25">
      <c r="A296"/>
      <c r="C296"/>
      <c r="D296"/>
      <c r="E296"/>
      <c r="F296"/>
      <c r="H296"/>
      <c r="I296"/>
      <c r="J296"/>
      <c r="K296"/>
      <c r="L296"/>
      <c r="N296"/>
      <c r="O296"/>
      <c r="P296"/>
      <c r="Q296"/>
      <c r="R296"/>
    </row>
    <row r="297" spans="1:18" x14ac:dyDescent="0.25">
      <c r="A297"/>
      <c r="C297"/>
      <c r="D297"/>
      <c r="E297"/>
      <c r="F297"/>
      <c r="H297"/>
      <c r="I297"/>
      <c r="J297"/>
      <c r="K297"/>
      <c r="L297"/>
      <c r="N297"/>
      <c r="O297"/>
      <c r="P297"/>
      <c r="Q297"/>
      <c r="R297"/>
    </row>
    <row r="298" spans="1:18" x14ac:dyDescent="0.25">
      <c r="A298"/>
      <c r="C298"/>
      <c r="D298"/>
      <c r="E298"/>
      <c r="F298"/>
      <c r="H298"/>
      <c r="I298"/>
      <c r="J298"/>
      <c r="K298"/>
      <c r="L298"/>
      <c r="N298"/>
      <c r="O298"/>
      <c r="P298"/>
      <c r="Q298"/>
      <c r="R298"/>
    </row>
    <row r="299" spans="1:18" x14ac:dyDescent="0.25">
      <c r="A299"/>
      <c r="C299"/>
      <c r="D299"/>
      <c r="E299"/>
      <c r="F299"/>
      <c r="H299"/>
      <c r="I299"/>
      <c r="J299"/>
      <c r="K299"/>
      <c r="L299"/>
      <c r="N299"/>
      <c r="O299"/>
      <c r="P299"/>
      <c r="Q299"/>
      <c r="R299"/>
    </row>
    <row r="300" spans="1:18" x14ac:dyDescent="0.25">
      <c r="A300"/>
      <c r="C300"/>
      <c r="D300"/>
      <c r="E300"/>
      <c r="F300"/>
      <c r="H300"/>
      <c r="I300"/>
      <c r="J300"/>
      <c r="K300"/>
      <c r="L300"/>
      <c r="N300"/>
      <c r="O300"/>
      <c r="P300"/>
      <c r="Q300"/>
      <c r="R300"/>
    </row>
    <row r="301" spans="1:18" x14ac:dyDescent="0.25">
      <c r="A301"/>
      <c r="C301"/>
      <c r="D301"/>
      <c r="E301"/>
      <c r="F301"/>
      <c r="H301"/>
      <c r="I301"/>
      <c r="J301"/>
      <c r="K301"/>
      <c r="L301"/>
      <c r="N301"/>
      <c r="O301"/>
      <c r="P301"/>
      <c r="Q301"/>
      <c r="R301"/>
    </row>
    <row r="302" spans="1:18" x14ac:dyDescent="0.25">
      <c r="A302"/>
      <c r="C302"/>
      <c r="D302"/>
      <c r="E302"/>
      <c r="F302"/>
      <c r="H302"/>
      <c r="I302"/>
      <c r="J302"/>
      <c r="K302"/>
      <c r="L302"/>
      <c r="N302"/>
      <c r="O302"/>
      <c r="P302"/>
      <c r="Q302"/>
      <c r="R302"/>
    </row>
    <row r="303" spans="1:18" x14ac:dyDescent="0.25">
      <c r="A303"/>
      <c r="C303"/>
      <c r="D303"/>
      <c r="E303"/>
      <c r="F303"/>
      <c r="H303"/>
      <c r="I303"/>
      <c r="J303"/>
      <c r="K303"/>
      <c r="L303"/>
      <c r="N303"/>
      <c r="O303"/>
      <c r="P303"/>
      <c r="Q303"/>
      <c r="R303"/>
    </row>
    <row r="304" spans="1:18" x14ac:dyDescent="0.25">
      <c r="A304"/>
      <c r="C304"/>
      <c r="D304"/>
      <c r="E304"/>
      <c r="F304"/>
      <c r="H304"/>
      <c r="I304"/>
      <c r="J304"/>
      <c r="K304"/>
      <c r="L304"/>
      <c r="N304"/>
      <c r="O304"/>
      <c r="P304"/>
      <c r="Q304"/>
      <c r="R304"/>
    </row>
    <row r="305" spans="1:18" x14ac:dyDescent="0.25">
      <c r="A305"/>
      <c r="C305"/>
      <c r="D305"/>
      <c r="E305"/>
      <c r="F305"/>
      <c r="H305"/>
      <c r="I305"/>
      <c r="J305"/>
      <c r="K305"/>
      <c r="L305"/>
      <c r="N305"/>
      <c r="O305"/>
      <c r="P305"/>
      <c r="Q305"/>
      <c r="R305"/>
    </row>
    <row r="306" spans="1:18" x14ac:dyDescent="0.25">
      <c r="A306"/>
      <c r="C306"/>
      <c r="D306"/>
      <c r="E306"/>
      <c r="F306"/>
      <c r="H306"/>
      <c r="I306"/>
      <c r="J306"/>
      <c r="K306"/>
      <c r="L306"/>
      <c r="N306"/>
      <c r="O306"/>
      <c r="P306"/>
      <c r="Q306"/>
      <c r="R306"/>
    </row>
    <row r="307" spans="1:18" x14ac:dyDescent="0.25">
      <c r="A307"/>
      <c r="C307"/>
      <c r="D307"/>
      <c r="E307"/>
      <c r="F307"/>
      <c r="H307"/>
      <c r="I307"/>
      <c r="J307"/>
      <c r="K307"/>
      <c r="L307"/>
      <c r="N307"/>
      <c r="O307"/>
      <c r="P307"/>
      <c r="Q307"/>
      <c r="R307"/>
    </row>
    <row r="308" spans="1:18" x14ac:dyDescent="0.25">
      <c r="A308"/>
      <c r="C308"/>
      <c r="D308"/>
      <c r="E308"/>
      <c r="F308"/>
      <c r="H308"/>
      <c r="I308"/>
      <c r="J308"/>
      <c r="K308"/>
      <c r="L308"/>
      <c r="N308"/>
      <c r="O308"/>
      <c r="P308"/>
      <c r="Q308"/>
      <c r="R308"/>
    </row>
    <row r="309" spans="1:18" x14ac:dyDescent="0.25">
      <c r="A309"/>
      <c r="C309"/>
      <c r="D309"/>
      <c r="E309"/>
      <c r="F309"/>
      <c r="H309"/>
      <c r="I309"/>
      <c r="J309"/>
      <c r="K309"/>
      <c r="L309"/>
      <c r="N309"/>
      <c r="O309"/>
      <c r="P309"/>
      <c r="Q309"/>
      <c r="R309"/>
    </row>
    <row r="310" spans="1:18" x14ac:dyDescent="0.25">
      <c r="A310"/>
      <c r="C310"/>
      <c r="D310"/>
      <c r="E310"/>
      <c r="F310"/>
      <c r="H310"/>
      <c r="I310"/>
      <c r="J310"/>
      <c r="K310"/>
      <c r="L310"/>
      <c r="N310"/>
      <c r="O310"/>
      <c r="P310"/>
      <c r="Q310"/>
      <c r="R310"/>
    </row>
    <row r="311" spans="1:18" x14ac:dyDescent="0.25">
      <c r="A311"/>
      <c r="C311"/>
      <c r="D311"/>
      <c r="E311"/>
      <c r="F311"/>
      <c r="H311"/>
      <c r="I311"/>
      <c r="J311"/>
      <c r="K311"/>
      <c r="L311"/>
      <c r="N311"/>
      <c r="O311"/>
      <c r="P311"/>
      <c r="Q311"/>
      <c r="R311"/>
    </row>
    <row r="312" spans="1:18" x14ac:dyDescent="0.25">
      <c r="A312"/>
      <c r="C312"/>
      <c r="D312"/>
      <c r="E312"/>
      <c r="F312"/>
      <c r="H312"/>
      <c r="I312"/>
      <c r="J312"/>
      <c r="K312"/>
      <c r="L312"/>
      <c r="N312"/>
      <c r="O312"/>
      <c r="P312"/>
      <c r="Q312"/>
      <c r="R312"/>
    </row>
    <row r="313" spans="1:18" x14ac:dyDescent="0.25">
      <c r="A313"/>
      <c r="C313"/>
      <c r="D313"/>
      <c r="E313"/>
      <c r="F313"/>
      <c r="H313"/>
      <c r="I313"/>
      <c r="J313"/>
      <c r="K313"/>
      <c r="L313"/>
      <c r="N313"/>
      <c r="O313"/>
      <c r="P313"/>
      <c r="Q313"/>
      <c r="R313"/>
    </row>
    <row r="314" spans="1:18" x14ac:dyDescent="0.25">
      <c r="A314"/>
      <c r="C314"/>
      <c r="D314"/>
      <c r="E314"/>
      <c r="F314"/>
      <c r="H314"/>
      <c r="I314"/>
      <c r="J314"/>
      <c r="K314"/>
      <c r="L314"/>
      <c r="N314"/>
      <c r="O314"/>
      <c r="P314"/>
      <c r="Q314"/>
      <c r="R314"/>
    </row>
    <row r="315" spans="1:18" x14ac:dyDescent="0.25">
      <c r="A315"/>
      <c r="C315"/>
      <c r="D315"/>
      <c r="E315"/>
      <c r="F315"/>
      <c r="H315"/>
      <c r="I315"/>
      <c r="J315"/>
      <c r="K315"/>
      <c r="L315"/>
      <c r="N315"/>
      <c r="O315"/>
      <c r="P315"/>
      <c r="Q315"/>
      <c r="R315"/>
    </row>
    <row r="316" spans="1:18" x14ac:dyDescent="0.25">
      <c r="A316"/>
      <c r="C316"/>
      <c r="D316"/>
      <c r="E316"/>
      <c r="F316"/>
      <c r="H316"/>
      <c r="I316"/>
      <c r="J316"/>
      <c r="K316"/>
      <c r="L316"/>
      <c r="N316"/>
      <c r="O316"/>
      <c r="P316"/>
      <c r="Q316"/>
      <c r="R316"/>
    </row>
    <row r="317" spans="1:18" x14ac:dyDescent="0.25">
      <c r="A317"/>
      <c r="C317"/>
      <c r="D317"/>
      <c r="E317"/>
      <c r="F317"/>
      <c r="H317"/>
      <c r="I317"/>
      <c r="J317"/>
      <c r="K317"/>
      <c r="L317"/>
      <c r="N317"/>
      <c r="O317"/>
      <c r="P317"/>
      <c r="Q317"/>
      <c r="R317"/>
    </row>
    <row r="318" spans="1:18" x14ac:dyDescent="0.25">
      <c r="A318"/>
      <c r="C318"/>
      <c r="D318"/>
      <c r="E318"/>
      <c r="F318"/>
      <c r="H318"/>
      <c r="I318"/>
      <c r="J318"/>
      <c r="K318"/>
      <c r="L318"/>
      <c r="N318"/>
      <c r="O318"/>
      <c r="P318"/>
      <c r="Q318"/>
      <c r="R318"/>
    </row>
    <row r="319" spans="1:18" x14ac:dyDescent="0.25">
      <c r="A319"/>
      <c r="C319"/>
      <c r="D319"/>
      <c r="E319"/>
      <c r="F319"/>
      <c r="H319"/>
      <c r="I319"/>
      <c r="J319"/>
      <c r="K319"/>
      <c r="L319"/>
      <c r="N319"/>
      <c r="O319"/>
      <c r="P319"/>
      <c r="Q319"/>
      <c r="R319"/>
    </row>
    <row r="320" spans="1:18" x14ac:dyDescent="0.25">
      <c r="A320"/>
      <c r="C320"/>
      <c r="D320"/>
      <c r="E320"/>
      <c r="F320"/>
      <c r="H320"/>
      <c r="I320"/>
      <c r="J320"/>
      <c r="K320"/>
      <c r="L320"/>
      <c r="N320"/>
      <c r="O320"/>
      <c r="P320"/>
      <c r="Q320"/>
      <c r="R320"/>
    </row>
    <row r="321" spans="1:18" x14ac:dyDescent="0.25">
      <c r="A321"/>
      <c r="C321"/>
      <c r="D321"/>
      <c r="E321"/>
      <c r="F321"/>
      <c r="H321"/>
      <c r="I321"/>
      <c r="J321"/>
      <c r="K321"/>
      <c r="L321"/>
      <c r="N321"/>
      <c r="O321"/>
      <c r="P321"/>
      <c r="Q321"/>
      <c r="R321"/>
    </row>
    <row r="322" spans="1:18" x14ac:dyDescent="0.25">
      <c r="A322"/>
      <c r="C322"/>
      <c r="D322"/>
      <c r="E322"/>
      <c r="F322"/>
      <c r="H322"/>
      <c r="I322"/>
      <c r="J322"/>
      <c r="K322"/>
      <c r="L322"/>
      <c r="N322"/>
      <c r="O322"/>
      <c r="P322"/>
      <c r="Q322"/>
      <c r="R322"/>
    </row>
    <row r="323" spans="1:18" x14ac:dyDescent="0.25">
      <c r="A323"/>
      <c r="C323"/>
      <c r="D323"/>
      <c r="E323"/>
      <c r="F323"/>
      <c r="H323"/>
      <c r="I323"/>
      <c r="J323"/>
      <c r="K323"/>
      <c r="L323"/>
      <c r="N323"/>
      <c r="O323"/>
      <c r="P323"/>
      <c r="Q323"/>
      <c r="R323"/>
    </row>
    <row r="324" spans="1:18" x14ac:dyDescent="0.25">
      <c r="A324"/>
      <c r="C324"/>
      <c r="D324"/>
      <c r="E324"/>
      <c r="F324"/>
      <c r="H324"/>
      <c r="I324"/>
      <c r="J324"/>
      <c r="K324"/>
      <c r="L324"/>
      <c r="N324"/>
      <c r="O324"/>
      <c r="P324"/>
      <c r="Q324"/>
      <c r="R324"/>
    </row>
    <row r="325" spans="1:18" x14ac:dyDescent="0.25">
      <c r="A325"/>
      <c r="C325"/>
      <c r="D325"/>
      <c r="E325"/>
      <c r="F325"/>
      <c r="H325"/>
      <c r="I325"/>
      <c r="J325"/>
      <c r="K325"/>
      <c r="L325"/>
      <c r="N325"/>
      <c r="O325"/>
      <c r="P325"/>
      <c r="Q325"/>
      <c r="R325"/>
    </row>
    <row r="326" spans="1:18" x14ac:dyDescent="0.25">
      <c r="A326"/>
      <c r="C326"/>
      <c r="D326"/>
      <c r="E326"/>
      <c r="F326"/>
      <c r="H326"/>
      <c r="I326"/>
      <c r="J326"/>
      <c r="K326"/>
      <c r="L326"/>
      <c r="N326"/>
      <c r="O326"/>
      <c r="P326"/>
      <c r="Q326"/>
      <c r="R326"/>
    </row>
    <row r="327" spans="1:18" x14ac:dyDescent="0.25">
      <c r="A327"/>
      <c r="C327"/>
      <c r="D327"/>
      <c r="E327"/>
      <c r="F327"/>
      <c r="H327"/>
      <c r="I327"/>
      <c r="J327"/>
      <c r="K327"/>
      <c r="L327"/>
      <c r="N327"/>
      <c r="O327"/>
      <c r="P327"/>
      <c r="Q327"/>
      <c r="R327"/>
    </row>
    <row r="328" spans="1:18" x14ac:dyDescent="0.25">
      <c r="A328"/>
      <c r="C328"/>
      <c r="D328"/>
      <c r="E328"/>
      <c r="F328"/>
      <c r="H328"/>
      <c r="I328"/>
      <c r="J328"/>
      <c r="K328"/>
      <c r="L328"/>
      <c r="N328"/>
      <c r="O328"/>
      <c r="P328"/>
      <c r="Q328"/>
      <c r="R328"/>
    </row>
    <row r="329" spans="1:18" x14ac:dyDescent="0.25">
      <c r="A329"/>
      <c r="C329"/>
      <c r="D329"/>
      <c r="E329"/>
      <c r="F329"/>
      <c r="H329"/>
      <c r="I329"/>
      <c r="J329"/>
      <c r="K329"/>
      <c r="L329"/>
      <c r="N329"/>
      <c r="O329"/>
      <c r="P329"/>
      <c r="Q329"/>
      <c r="R329"/>
    </row>
    <row r="330" spans="1:18" x14ac:dyDescent="0.25">
      <c r="A330"/>
      <c r="C330"/>
      <c r="D330"/>
      <c r="E330"/>
      <c r="F330"/>
      <c r="H330"/>
      <c r="I330"/>
      <c r="J330"/>
      <c r="K330"/>
      <c r="L330"/>
      <c r="N330"/>
      <c r="O330"/>
      <c r="P330"/>
      <c r="Q330"/>
      <c r="R330"/>
    </row>
    <row r="331" spans="1:18" x14ac:dyDescent="0.25">
      <c r="A331"/>
      <c r="C331"/>
      <c r="D331"/>
      <c r="E331"/>
      <c r="F331"/>
      <c r="H331"/>
      <c r="I331"/>
      <c r="J331"/>
      <c r="K331"/>
      <c r="L331"/>
      <c r="N331"/>
      <c r="O331"/>
      <c r="P331"/>
      <c r="Q331"/>
      <c r="R331"/>
    </row>
    <row r="332" spans="1:18" x14ac:dyDescent="0.25">
      <c r="A332"/>
      <c r="C332"/>
      <c r="D332"/>
      <c r="E332"/>
      <c r="F332"/>
      <c r="H332"/>
      <c r="I332"/>
      <c r="J332"/>
      <c r="K332"/>
      <c r="L332"/>
      <c r="N332"/>
      <c r="O332"/>
      <c r="P332"/>
      <c r="Q332"/>
      <c r="R332"/>
    </row>
    <row r="333" spans="1:18" x14ac:dyDescent="0.25">
      <c r="A333"/>
      <c r="C333"/>
      <c r="D333"/>
      <c r="E333"/>
      <c r="F333"/>
      <c r="H333"/>
      <c r="I333"/>
      <c r="J333"/>
      <c r="K333"/>
      <c r="L333"/>
      <c r="N333"/>
      <c r="O333"/>
      <c r="P333"/>
      <c r="Q333"/>
      <c r="R333"/>
    </row>
    <row r="334" spans="1:18" x14ac:dyDescent="0.25">
      <c r="A334"/>
      <c r="C334"/>
      <c r="D334"/>
      <c r="E334"/>
      <c r="F334"/>
      <c r="H334"/>
      <c r="I334"/>
      <c r="J334"/>
      <c r="K334"/>
      <c r="L334"/>
      <c r="N334"/>
      <c r="O334"/>
      <c r="P334"/>
      <c r="Q334"/>
      <c r="R334"/>
    </row>
    <row r="335" spans="1:18" x14ac:dyDescent="0.25">
      <c r="A335"/>
      <c r="C335"/>
      <c r="D335"/>
      <c r="E335"/>
      <c r="F335"/>
      <c r="H335"/>
      <c r="I335"/>
      <c r="J335"/>
      <c r="K335"/>
      <c r="L335"/>
      <c r="N335"/>
      <c r="O335"/>
      <c r="P335"/>
      <c r="Q335"/>
      <c r="R335"/>
    </row>
    <row r="336" spans="1:18" x14ac:dyDescent="0.25">
      <c r="A336"/>
      <c r="C336"/>
      <c r="D336"/>
      <c r="E336"/>
      <c r="F336"/>
      <c r="H336"/>
      <c r="I336"/>
      <c r="J336"/>
      <c r="K336"/>
      <c r="L336"/>
      <c r="N336"/>
      <c r="O336"/>
      <c r="P336"/>
      <c r="Q336"/>
      <c r="R336"/>
    </row>
    <row r="337" spans="1:18" x14ac:dyDescent="0.25">
      <c r="A337"/>
      <c r="C337"/>
      <c r="D337"/>
      <c r="E337"/>
      <c r="F337"/>
      <c r="H337"/>
      <c r="I337"/>
      <c r="J337"/>
      <c r="K337"/>
      <c r="L337"/>
      <c r="N337"/>
      <c r="O337"/>
      <c r="P337"/>
      <c r="Q337"/>
      <c r="R337"/>
    </row>
    <row r="338" spans="1:18" x14ac:dyDescent="0.25">
      <c r="A338"/>
      <c r="C338"/>
      <c r="D338"/>
      <c r="E338"/>
      <c r="F338"/>
      <c r="H338"/>
      <c r="I338"/>
      <c r="J338"/>
      <c r="K338"/>
      <c r="L338"/>
      <c r="N338"/>
      <c r="O338"/>
      <c r="P338"/>
      <c r="Q338"/>
      <c r="R338"/>
    </row>
    <row r="339" spans="1:18" x14ac:dyDescent="0.25">
      <c r="A339"/>
      <c r="C339"/>
      <c r="D339"/>
      <c r="E339"/>
      <c r="F339"/>
      <c r="H339"/>
      <c r="I339"/>
      <c r="J339"/>
      <c r="K339"/>
      <c r="L339"/>
      <c r="N339"/>
      <c r="O339"/>
      <c r="P339"/>
      <c r="Q339"/>
      <c r="R339"/>
    </row>
    <row r="340" spans="1:18" x14ac:dyDescent="0.25">
      <c r="A340"/>
      <c r="C340"/>
      <c r="D340"/>
      <c r="E340"/>
      <c r="F340"/>
      <c r="H340"/>
      <c r="I340"/>
      <c r="J340"/>
      <c r="K340"/>
      <c r="L340"/>
      <c r="N340"/>
      <c r="O340"/>
      <c r="P340"/>
      <c r="Q340"/>
      <c r="R340"/>
    </row>
    <row r="341" spans="1:18" x14ac:dyDescent="0.25">
      <c r="A341"/>
      <c r="C341"/>
      <c r="D341"/>
      <c r="E341"/>
      <c r="F341"/>
      <c r="H341"/>
      <c r="I341"/>
      <c r="J341"/>
      <c r="K341"/>
      <c r="L341"/>
      <c r="N341"/>
      <c r="O341"/>
      <c r="P341"/>
      <c r="Q341"/>
      <c r="R341"/>
    </row>
    <row r="342" spans="1:18" x14ac:dyDescent="0.25">
      <c r="A342"/>
      <c r="C342"/>
      <c r="D342"/>
      <c r="E342"/>
      <c r="F342"/>
      <c r="H342"/>
      <c r="I342"/>
      <c r="J342"/>
      <c r="K342"/>
      <c r="L342"/>
      <c r="N342"/>
      <c r="O342"/>
      <c r="P342"/>
      <c r="Q342"/>
      <c r="R342"/>
    </row>
    <row r="343" spans="1:18" x14ac:dyDescent="0.25">
      <c r="A343"/>
      <c r="C343"/>
      <c r="D343"/>
      <c r="E343"/>
      <c r="F343"/>
      <c r="H343"/>
      <c r="I343"/>
      <c r="J343"/>
      <c r="K343"/>
      <c r="L343"/>
      <c r="N343"/>
      <c r="O343"/>
      <c r="P343"/>
      <c r="Q343"/>
      <c r="R343"/>
    </row>
    <row r="344" spans="1:18" x14ac:dyDescent="0.25">
      <c r="A344"/>
      <c r="C344"/>
      <c r="D344"/>
      <c r="E344"/>
      <c r="F344"/>
      <c r="H344"/>
      <c r="I344"/>
      <c r="J344"/>
      <c r="K344"/>
      <c r="L344"/>
      <c r="N344"/>
      <c r="O344"/>
      <c r="P344"/>
      <c r="Q344"/>
      <c r="R344"/>
    </row>
    <row r="345" spans="1:18" x14ac:dyDescent="0.25">
      <c r="A345"/>
      <c r="C345"/>
      <c r="D345"/>
      <c r="E345"/>
      <c r="F345"/>
      <c r="H345"/>
      <c r="I345"/>
      <c r="J345"/>
      <c r="K345"/>
      <c r="L345"/>
      <c r="N345"/>
      <c r="O345"/>
      <c r="P345"/>
      <c r="Q345"/>
      <c r="R345"/>
    </row>
    <row r="346" spans="1:18" x14ac:dyDescent="0.25">
      <c r="A346"/>
      <c r="C346"/>
      <c r="D346"/>
      <c r="E346"/>
      <c r="F346"/>
      <c r="H346"/>
      <c r="I346"/>
      <c r="J346"/>
      <c r="K346"/>
      <c r="L346"/>
      <c r="N346"/>
      <c r="O346"/>
      <c r="P346"/>
      <c r="Q346"/>
      <c r="R346"/>
    </row>
    <row r="347" spans="1:18" x14ac:dyDescent="0.25">
      <c r="A347"/>
      <c r="C347"/>
      <c r="D347"/>
      <c r="E347"/>
      <c r="F347"/>
      <c r="H347"/>
      <c r="I347"/>
      <c r="J347"/>
      <c r="K347"/>
      <c r="L347"/>
      <c r="N347"/>
      <c r="O347"/>
      <c r="P347"/>
      <c r="Q347"/>
      <c r="R347"/>
    </row>
    <row r="348" spans="1:18" x14ac:dyDescent="0.25">
      <c r="A348"/>
      <c r="C348"/>
      <c r="D348"/>
      <c r="E348"/>
      <c r="F348"/>
      <c r="H348"/>
      <c r="I348"/>
      <c r="J348"/>
      <c r="K348"/>
      <c r="L348"/>
      <c r="N348"/>
      <c r="O348"/>
      <c r="P348"/>
      <c r="Q348"/>
      <c r="R348"/>
    </row>
    <row r="349" spans="1:18" x14ac:dyDescent="0.25">
      <c r="A349"/>
      <c r="C349"/>
      <c r="D349"/>
      <c r="E349"/>
      <c r="F349"/>
      <c r="H349"/>
      <c r="I349"/>
      <c r="J349"/>
      <c r="K349"/>
      <c r="L349"/>
      <c r="N349"/>
      <c r="O349"/>
      <c r="P349"/>
      <c r="Q349"/>
      <c r="R349"/>
    </row>
    <row r="350" spans="1:18" x14ac:dyDescent="0.25">
      <c r="A350"/>
      <c r="C350"/>
      <c r="D350"/>
      <c r="E350"/>
      <c r="F350"/>
      <c r="H350"/>
      <c r="I350"/>
      <c r="J350"/>
      <c r="K350"/>
      <c r="L350"/>
      <c r="N350"/>
      <c r="O350"/>
      <c r="P350"/>
      <c r="Q350"/>
      <c r="R350"/>
    </row>
    <row r="351" spans="1:18" x14ac:dyDescent="0.25">
      <c r="A351"/>
      <c r="C351"/>
      <c r="D351"/>
      <c r="E351"/>
      <c r="F351"/>
      <c r="H351"/>
      <c r="I351"/>
      <c r="J351"/>
      <c r="K351"/>
      <c r="L351"/>
      <c r="N351"/>
      <c r="O351"/>
      <c r="P351"/>
      <c r="Q351"/>
      <c r="R351"/>
    </row>
    <row r="352" spans="1:18" x14ac:dyDescent="0.25">
      <c r="A352"/>
      <c r="C352"/>
      <c r="D352"/>
      <c r="E352"/>
      <c r="F352"/>
      <c r="H352"/>
      <c r="I352"/>
      <c r="J352"/>
      <c r="K352"/>
      <c r="L352"/>
      <c r="N352"/>
      <c r="O352"/>
      <c r="P352"/>
      <c r="Q352"/>
      <c r="R352"/>
    </row>
    <row r="353" spans="1:18" x14ac:dyDescent="0.25">
      <c r="A353"/>
      <c r="C353"/>
      <c r="D353"/>
      <c r="E353"/>
      <c r="F353"/>
      <c r="H353"/>
      <c r="I353"/>
      <c r="J353"/>
      <c r="K353"/>
      <c r="L353"/>
      <c r="N353"/>
      <c r="O353"/>
      <c r="P353"/>
      <c r="Q353"/>
      <c r="R353"/>
    </row>
    <row r="354" spans="1:18" x14ac:dyDescent="0.25">
      <c r="A354"/>
      <c r="C354"/>
      <c r="D354"/>
      <c r="E354"/>
      <c r="F354"/>
      <c r="H354"/>
      <c r="I354"/>
      <c r="J354"/>
      <c r="K354"/>
      <c r="L354"/>
      <c r="N354"/>
      <c r="O354"/>
      <c r="P354"/>
      <c r="Q354"/>
      <c r="R354"/>
    </row>
    <row r="355" spans="1:18" x14ac:dyDescent="0.25">
      <c r="A355"/>
      <c r="C355"/>
      <c r="D355"/>
      <c r="E355"/>
      <c r="F355"/>
      <c r="H355"/>
      <c r="I355"/>
      <c r="J355"/>
      <c r="K355"/>
      <c r="L355"/>
      <c r="N355"/>
      <c r="O355"/>
      <c r="P355"/>
      <c r="Q355"/>
      <c r="R355"/>
    </row>
    <row r="356" spans="1:18" x14ac:dyDescent="0.25">
      <c r="A356"/>
      <c r="C356"/>
      <c r="D356"/>
      <c r="E356"/>
      <c r="F356"/>
      <c r="H356"/>
      <c r="I356"/>
      <c r="J356"/>
      <c r="K356"/>
      <c r="L356"/>
      <c r="N356"/>
      <c r="O356"/>
      <c r="P356"/>
      <c r="Q356"/>
      <c r="R356"/>
    </row>
    <row r="357" spans="1:18" x14ac:dyDescent="0.25">
      <c r="A357"/>
      <c r="C357"/>
      <c r="D357"/>
      <c r="E357"/>
      <c r="F357"/>
      <c r="H357"/>
      <c r="I357"/>
      <c r="J357"/>
      <c r="K357"/>
      <c r="L357"/>
      <c r="N357"/>
      <c r="O357"/>
      <c r="P357"/>
      <c r="Q357"/>
      <c r="R357"/>
    </row>
    <row r="358" spans="1:18" x14ac:dyDescent="0.25">
      <c r="A358"/>
      <c r="C358"/>
      <c r="D358"/>
      <c r="E358"/>
      <c r="F358"/>
      <c r="H358"/>
      <c r="I358"/>
      <c r="J358"/>
      <c r="K358"/>
      <c r="L358"/>
      <c r="N358"/>
      <c r="O358"/>
      <c r="P358"/>
      <c r="Q358"/>
      <c r="R358"/>
    </row>
    <row r="359" spans="1:18" x14ac:dyDescent="0.25">
      <c r="A359"/>
      <c r="C359"/>
      <c r="D359"/>
      <c r="E359"/>
      <c r="F359"/>
      <c r="H359"/>
      <c r="I359"/>
      <c r="J359"/>
      <c r="K359"/>
      <c r="L359"/>
      <c r="N359"/>
      <c r="O359"/>
      <c r="P359"/>
      <c r="Q359"/>
      <c r="R359"/>
    </row>
    <row r="360" spans="1:18" x14ac:dyDescent="0.25">
      <c r="A360"/>
      <c r="C360"/>
      <c r="D360"/>
      <c r="E360"/>
      <c r="F360"/>
      <c r="H360"/>
      <c r="I360"/>
      <c r="J360"/>
      <c r="K360"/>
      <c r="L360"/>
      <c r="N360"/>
      <c r="O360"/>
      <c r="P360"/>
      <c r="Q360"/>
      <c r="R360"/>
    </row>
    <row r="361" spans="1:18" x14ac:dyDescent="0.25">
      <c r="A361"/>
      <c r="C361"/>
      <c r="D361"/>
      <c r="E361"/>
      <c r="F361"/>
      <c r="H361"/>
      <c r="I361"/>
      <c r="J361"/>
      <c r="K361"/>
      <c r="L361"/>
      <c r="N361"/>
      <c r="O361"/>
      <c r="P361"/>
      <c r="Q361"/>
      <c r="R361"/>
    </row>
    <row r="362" spans="1:18" x14ac:dyDescent="0.25">
      <c r="A362"/>
      <c r="C362"/>
      <c r="D362"/>
      <c r="E362"/>
      <c r="F362"/>
      <c r="H362"/>
      <c r="I362"/>
      <c r="J362"/>
      <c r="K362"/>
      <c r="L362"/>
      <c r="N362"/>
      <c r="O362"/>
      <c r="P362"/>
      <c r="Q362"/>
      <c r="R362"/>
    </row>
    <row r="363" spans="1:18" x14ac:dyDescent="0.25">
      <c r="A363"/>
      <c r="C363"/>
      <c r="D363"/>
      <c r="E363"/>
      <c r="F363"/>
      <c r="H363"/>
      <c r="I363"/>
      <c r="J363"/>
      <c r="K363"/>
      <c r="L363"/>
      <c r="N363"/>
      <c r="O363"/>
      <c r="P363"/>
      <c r="Q363"/>
      <c r="R363"/>
    </row>
    <row r="364" spans="1:18" x14ac:dyDescent="0.25">
      <c r="A364"/>
      <c r="C364"/>
      <c r="D364"/>
      <c r="E364"/>
      <c r="F364"/>
      <c r="H364"/>
      <c r="I364"/>
      <c r="J364"/>
      <c r="K364"/>
      <c r="L364"/>
      <c r="N364"/>
      <c r="O364"/>
      <c r="P364"/>
      <c r="Q364"/>
      <c r="R364"/>
    </row>
    <row r="365" spans="1:18" x14ac:dyDescent="0.25">
      <c r="A365"/>
      <c r="C365"/>
      <c r="D365"/>
      <c r="E365"/>
      <c r="F365"/>
      <c r="H365"/>
      <c r="I365"/>
      <c r="J365"/>
      <c r="K365"/>
      <c r="L365"/>
      <c r="N365"/>
      <c r="O365"/>
      <c r="P365"/>
      <c r="Q365"/>
      <c r="R365"/>
    </row>
    <row r="366" spans="1:18" x14ac:dyDescent="0.25">
      <c r="A366"/>
      <c r="C366"/>
      <c r="D366"/>
      <c r="E366"/>
      <c r="F366"/>
      <c r="H366"/>
      <c r="I366"/>
      <c r="J366"/>
      <c r="K366"/>
      <c r="L366"/>
      <c r="N366"/>
      <c r="O366"/>
      <c r="P366"/>
      <c r="Q366"/>
      <c r="R366"/>
    </row>
    <row r="367" spans="1:18" x14ac:dyDescent="0.25">
      <c r="A367"/>
      <c r="C367"/>
      <c r="D367"/>
      <c r="E367"/>
      <c r="F367"/>
      <c r="H367"/>
      <c r="I367"/>
      <c r="J367"/>
      <c r="K367"/>
      <c r="L367"/>
      <c r="N367"/>
      <c r="O367"/>
      <c r="P367"/>
      <c r="Q367"/>
      <c r="R367"/>
    </row>
    <row r="368" spans="1:18" x14ac:dyDescent="0.25">
      <c r="A368"/>
      <c r="C368"/>
      <c r="D368"/>
      <c r="E368"/>
      <c r="F368"/>
      <c r="H368"/>
      <c r="I368"/>
      <c r="J368"/>
      <c r="K368"/>
      <c r="L368"/>
      <c r="N368"/>
      <c r="O368"/>
      <c r="P368"/>
      <c r="Q368"/>
      <c r="R368"/>
    </row>
    <row r="369" spans="1:18" x14ac:dyDescent="0.25">
      <c r="A369"/>
      <c r="C369"/>
      <c r="D369"/>
      <c r="E369"/>
      <c r="F369"/>
      <c r="H369"/>
      <c r="I369"/>
      <c r="J369"/>
      <c r="K369"/>
      <c r="L369"/>
      <c r="N369"/>
      <c r="O369"/>
      <c r="P369"/>
      <c r="Q369"/>
      <c r="R369"/>
    </row>
    <row r="370" spans="1:18" x14ac:dyDescent="0.25">
      <c r="A370"/>
      <c r="C370"/>
      <c r="D370"/>
      <c r="E370"/>
      <c r="F370"/>
      <c r="H370"/>
      <c r="I370"/>
      <c r="J370"/>
      <c r="K370"/>
      <c r="L370"/>
      <c r="N370"/>
      <c r="O370"/>
      <c r="P370"/>
      <c r="Q370"/>
      <c r="R370"/>
    </row>
    <row r="371" spans="1:18" x14ac:dyDescent="0.25">
      <c r="A371"/>
      <c r="C371"/>
      <c r="D371"/>
      <c r="E371"/>
      <c r="F371"/>
      <c r="H371"/>
      <c r="I371"/>
      <c r="J371"/>
      <c r="K371"/>
      <c r="L371"/>
      <c r="N371"/>
      <c r="O371"/>
      <c r="P371"/>
      <c r="Q371"/>
      <c r="R371"/>
    </row>
    <row r="372" spans="1:18" x14ac:dyDescent="0.25">
      <c r="A372"/>
      <c r="C372"/>
      <c r="D372"/>
      <c r="E372"/>
      <c r="F372"/>
      <c r="H372"/>
      <c r="I372"/>
      <c r="J372"/>
      <c r="K372"/>
      <c r="L372"/>
      <c r="N372"/>
      <c r="O372"/>
      <c r="P372"/>
      <c r="Q372"/>
      <c r="R372"/>
    </row>
    <row r="373" spans="1:18" x14ac:dyDescent="0.25">
      <c r="A373"/>
      <c r="C373"/>
      <c r="D373"/>
      <c r="E373"/>
      <c r="F373"/>
      <c r="H373"/>
      <c r="I373"/>
      <c r="J373"/>
      <c r="K373"/>
      <c r="L373"/>
      <c r="N373"/>
      <c r="O373"/>
      <c r="P373"/>
      <c r="Q373"/>
      <c r="R373"/>
    </row>
    <row r="374" spans="1:18" x14ac:dyDescent="0.25">
      <c r="A374"/>
      <c r="C374"/>
      <c r="D374"/>
      <c r="E374"/>
      <c r="F374"/>
      <c r="H374"/>
      <c r="I374"/>
      <c r="J374"/>
      <c r="K374"/>
      <c r="L374"/>
      <c r="N374"/>
      <c r="O374"/>
      <c r="P374"/>
      <c r="Q374"/>
      <c r="R374"/>
    </row>
    <row r="375" spans="1:18" x14ac:dyDescent="0.25">
      <c r="A375"/>
      <c r="C375"/>
      <c r="D375"/>
      <c r="E375"/>
      <c r="F375"/>
      <c r="H375"/>
      <c r="I375"/>
      <c r="J375"/>
      <c r="K375"/>
      <c r="L375"/>
      <c r="N375"/>
      <c r="O375"/>
      <c r="P375"/>
      <c r="Q375"/>
      <c r="R375"/>
    </row>
    <row r="376" spans="1:18" x14ac:dyDescent="0.25">
      <c r="A376"/>
      <c r="C376"/>
      <c r="D376"/>
      <c r="E376"/>
      <c r="F376"/>
      <c r="H376"/>
      <c r="I376"/>
      <c r="J376"/>
      <c r="K376"/>
      <c r="L376"/>
      <c r="N376"/>
      <c r="O376"/>
      <c r="P376"/>
      <c r="Q376"/>
      <c r="R376"/>
    </row>
    <row r="377" spans="1:18" x14ac:dyDescent="0.25">
      <c r="A377"/>
      <c r="C377"/>
      <c r="D377"/>
      <c r="E377"/>
      <c r="F377"/>
      <c r="H377"/>
      <c r="I377"/>
      <c r="J377"/>
      <c r="K377"/>
      <c r="L377"/>
      <c r="N377"/>
      <c r="O377"/>
      <c r="P377"/>
      <c r="Q377"/>
      <c r="R377"/>
    </row>
    <row r="378" spans="1:18" x14ac:dyDescent="0.25">
      <c r="A378"/>
      <c r="C378"/>
      <c r="D378"/>
      <c r="E378"/>
      <c r="F378"/>
      <c r="H378"/>
      <c r="I378"/>
      <c r="J378"/>
      <c r="K378"/>
      <c r="L378"/>
      <c r="N378"/>
      <c r="O378"/>
      <c r="P378"/>
      <c r="Q378"/>
      <c r="R378"/>
    </row>
    <row r="379" spans="1:18" x14ac:dyDescent="0.25">
      <c r="A379"/>
      <c r="C379"/>
      <c r="D379"/>
      <c r="E379"/>
      <c r="F379"/>
      <c r="H379"/>
      <c r="I379"/>
      <c r="J379"/>
      <c r="K379"/>
      <c r="L379"/>
      <c r="N379"/>
      <c r="O379"/>
      <c r="P379"/>
      <c r="Q379"/>
      <c r="R379"/>
    </row>
    <row r="380" spans="1:18" x14ac:dyDescent="0.25">
      <c r="A380"/>
      <c r="C380"/>
      <c r="D380"/>
      <c r="E380"/>
      <c r="F380"/>
      <c r="H380"/>
      <c r="I380"/>
      <c r="J380"/>
      <c r="K380"/>
      <c r="L380"/>
      <c r="N380"/>
      <c r="O380"/>
      <c r="P380"/>
      <c r="Q380"/>
      <c r="R380"/>
    </row>
    <row r="381" spans="1:18" x14ac:dyDescent="0.25">
      <c r="A381"/>
      <c r="C381"/>
      <c r="D381"/>
      <c r="E381"/>
      <c r="F381"/>
      <c r="H381"/>
      <c r="I381"/>
      <c r="J381"/>
      <c r="K381"/>
      <c r="L381"/>
      <c r="N381"/>
      <c r="O381"/>
      <c r="P381"/>
      <c r="Q381"/>
      <c r="R381"/>
    </row>
    <row r="382" spans="1:18" x14ac:dyDescent="0.25">
      <c r="A382"/>
      <c r="C382"/>
      <c r="D382"/>
      <c r="E382"/>
      <c r="F382"/>
      <c r="H382"/>
      <c r="I382"/>
      <c r="J382"/>
      <c r="K382"/>
      <c r="L382"/>
      <c r="N382"/>
      <c r="O382"/>
      <c r="P382"/>
      <c r="Q382"/>
      <c r="R382"/>
    </row>
    <row r="383" spans="1:18" x14ac:dyDescent="0.25">
      <c r="A383"/>
      <c r="C383"/>
      <c r="D383"/>
      <c r="E383"/>
      <c r="F383"/>
      <c r="H383"/>
      <c r="I383"/>
      <c r="J383"/>
      <c r="K383"/>
      <c r="L383"/>
      <c r="N383"/>
      <c r="O383"/>
      <c r="P383"/>
      <c r="Q383"/>
      <c r="R383"/>
    </row>
    <row r="384" spans="1:18" x14ac:dyDescent="0.25">
      <c r="A384"/>
      <c r="C384"/>
      <c r="D384"/>
      <c r="E384"/>
      <c r="F384"/>
      <c r="H384"/>
      <c r="I384"/>
      <c r="J384"/>
      <c r="K384"/>
      <c r="L384"/>
      <c r="N384"/>
      <c r="O384"/>
      <c r="P384"/>
      <c r="Q384"/>
      <c r="R384"/>
    </row>
    <row r="385" spans="1:18" x14ac:dyDescent="0.25">
      <c r="A385"/>
      <c r="C385"/>
      <c r="D385"/>
      <c r="E385"/>
      <c r="F385"/>
      <c r="H385"/>
      <c r="I385"/>
      <c r="J385"/>
      <c r="K385"/>
      <c r="L385"/>
      <c r="N385"/>
      <c r="O385"/>
      <c r="P385"/>
      <c r="Q385"/>
      <c r="R385"/>
    </row>
    <row r="386" spans="1:18" x14ac:dyDescent="0.25">
      <c r="A386"/>
      <c r="C386"/>
      <c r="D386"/>
      <c r="E386"/>
      <c r="F386"/>
      <c r="H386"/>
      <c r="I386"/>
      <c r="J386"/>
      <c r="K386"/>
      <c r="L386"/>
      <c r="N386"/>
      <c r="O386"/>
      <c r="P386"/>
      <c r="Q386"/>
      <c r="R386"/>
    </row>
    <row r="387" spans="1:18" x14ac:dyDescent="0.25">
      <c r="A387"/>
      <c r="C387"/>
      <c r="D387"/>
      <c r="E387"/>
      <c r="F387"/>
      <c r="H387"/>
      <c r="I387"/>
      <c r="J387"/>
      <c r="K387"/>
      <c r="L387"/>
      <c r="N387"/>
      <c r="O387"/>
      <c r="P387"/>
      <c r="Q387"/>
      <c r="R387"/>
    </row>
    <row r="388" spans="1:18" x14ac:dyDescent="0.25">
      <c r="A388"/>
      <c r="C388"/>
      <c r="D388"/>
      <c r="E388"/>
      <c r="F388"/>
      <c r="H388"/>
      <c r="I388"/>
      <c r="J388"/>
      <c r="K388"/>
      <c r="L388"/>
      <c r="N388"/>
      <c r="O388"/>
      <c r="P388"/>
      <c r="Q388"/>
      <c r="R388"/>
    </row>
    <row r="389" spans="1:18" x14ac:dyDescent="0.25">
      <c r="A389"/>
      <c r="C389"/>
      <c r="D389"/>
      <c r="E389"/>
      <c r="F389"/>
      <c r="H389"/>
      <c r="I389"/>
      <c r="J389"/>
      <c r="K389"/>
      <c r="L389"/>
      <c r="N389"/>
      <c r="O389"/>
      <c r="P389"/>
      <c r="Q389"/>
      <c r="R389"/>
    </row>
    <row r="390" spans="1:18" x14ac:dyDescent="0.25">
      <c r="A390"/>
      <c r="C390"/>
      <c r="D390"/>
      <c r="E390"/>
      <c r="F390"/>
      <c r="H390"/>
      <c r="I390"/>
      <c r="J390"/>
      <c r="K390"/>
      <c r="L390"/>
      <c r="N390"/>
      <c r="O390"/>
      <c r="P390"/>
      <c r="Q390"/>
      <c r="R390"/>
    </row>
    <row r="391" spans="1:18" x14ac:dyDescent="0.25">
      <c r="A391"/>
      <c r="C391"/>
      <c r="D391"/>
      <c r="E391"/>
      <c r="F391"/>
      <c r="H391"/>
      <c r="I391"/>
      <c r="J391"/>
      <c r="K391"/>
      <c r="L391"/>
      <c r="N391"/>
      <c r="O391"/>
      <c r="P391"/>
      <c r="Q391"/>
      <c r="R391"/>
    </row>
    <row r="392" spans="1:18" x14ac:dyDescent="0.25">
      <c r="A392"/>
      <c r="C392"/>
      <c r="D392"/>
      <c r="E392"/>
      <c r="F392"/>
      <c r="H392"/>
      <c r="I392"/>
      <c r="J392"/>
      <c r="K392"/>
      <c r="L392"/>
      <c r="N392"/>
      <c r="O392"/>
      <c r="P392"/>
      <c r="Q392"/>
      <c r="R392"/>
    </row>
    <row r="393" spans="1:18" x14ac:dyDescent="0.25">
      <c r="A393"/>
      <c r="C393"/>
      <c r="D393"/>
      <c r="E393"/>
      <c r="F393"/>
      <c r="H393"/>
      <c r="I393"/>
      <c r="J393"/>
      <c r="K393"/>
      <c r="L393"/>
      <c r="N393"/>
      <c r="O393"/>
      <c r="P393"/>
      <c r="Q393"/>
      <c r="R393"/>
    </row>
    <row r="394" spans="1:18" x14ac:dyDescent="0.25">
      <c r="A394"/>
      <c r="C394"/>
      <c r="D394"/>
      <c r="E394"/>
      <c r="F394"/>
      <c r="H394"/>
      <c r="I394"/>
      <c r="J394"/>
      <c r="K394"/>
      <c r="L394"/>
      <c r="N394"/>
      <c r="O394"/>
      <c r="P394"/>
      <c r="Q394"/>
      <c r="R394"/>
    </row>
    <row r="395" spans="1:18" x14ac:dyDescent="0.25">
      <c r="A395"/>
      <c r="C395"/>
      <c r="D395"/>
      <c r="E395"/>
      <c r="F395"/>
      <c r="H395"/>
      <c r="I395"/>
      <c r="J395"/>
      <c r="K395"/>
      <c r="L395"/>
      <c r="N395"/>
      <c r="O395"/>
      <c r="P395"/>
      <c r="Q395"/>
      <c r="R395"/>
    </row>
    <row r="396" spans="1:18" x14ac:dyDescent="0.25">
      <c r="A396"/>
      <c r="C396"/>
      <c r="D396"/>
      <c r="E396"/>
      <c r="F396"/>
      <c r="H396"/>
      <c r="I396"/>
      <c r="J396"/>
      <c r="K396"/>
      <c r="L396"/>
      <c r="N396"/>
      <c r="O396"/>
      <c r="P396"/>
      <c r="Q396"/>
      <c r="R396"/>
    </row>
    <row r="397" spans="1:18" x14ac:dyDescent="0.25">
      <c r="A397"/>
      <c r="C397"/>
      <c r="D397"/>
      <c r="E397"/>
      <c r="F397"/>
      <c r="H397"/>
      <c r="I397"/>
      <c r="J397"/>
      <c r="K397"/>
      <c r="L397"/>
      <c r="N397"/>
      <c r="O397"/>
      <c r="P397"/>
      <c r="Q397"/>
      <c r="R397"/>
    </row>
    <row r="398" spans="1:18" x14ac:dyDescent="0.25">
      <c r="A398"/>
      <c r="C398"/>
      <c r="D398"/>
      <c r="E398"/>
      <c r="F398"/>
      <c r="H398"/>
      <c r="I398"/>
      <c r="J398"/>
      <c r="K398"/>
      <c r="L398"/>
      <c r="N398"/>
      <c r="O398"/>
      <c r="P398"/>
      <c r="Q398"/>
      <c r="R398"/>
    </row>
    <row r="399" spans="1:18" x14ac:dyDescent="0.25">
      <c r="A399"/>
      <c r="C399"/>
      <c r="D399"/>
      <c r="E399"/>
      <c r="F399"/>
      <c r="H399"/>
      <c r="I399"/>
      <c r="J399"/>
      <c r="K399"/>
      <c r="L399"/>
      <c r="N399"/>
      <c r="O399"/>
      <c r="P399"/>
      <c r="Q399"/>
      <c r="R399"/>
    </row>
    <row r="400" spans="1:18" x14ac:dyDescent="0.25">
      <c r="A400"/>
      <c r="C400"/>
      <c r="D400"/>
      <c r="E400"/>
      <c r="F400"/>
      <c r="H400"/>
      <c r="I400"/>
      <c r="J400"/>
      <c r="K400"/>
      <c r="L400"/>
      <c r="N400"/>
      <c r="O400"/>
      <c r="P400"/>
      <c r="Q400"/>
      <c r="R400"/>
    </row>
    <row r="401" spans="1:18" x14ac:dyDescent="0.25">
      <c r="A401"/>
      <c r="C401"/>
      <c r="D401"/>
      <c r="E401"/>
      <c r="F401"/>
      <c r="H401"/>
      <c r="I401"/>
      <c r="J401"/>
      <c r="K401"/>
      <c r="L401"/>
      <c r="N401"/>
      <c r="O401"/>
      <c r="P401"/>
      <c r="Q401"/>
      <c r="R401"/>
    </row>
    <row r="402" spans="1:18" x14ac:dyDescent="0.25">
      <c r="A402"/>
      <c r="C402"/>
      <c r="D402"/>
      <c r="E402"/>
      <c r="F402"/>
      <c r="H402"/>
      <c r="I402"/>
      <c r="J402"/>
      <c r="K402"/>
      <c r="L402"/>
      <c r="N402"/>
      <c r="O402"/>
      <c r="P402"/>
      <c r="Q402"/>
      <c r="R402"/>
    </row>
    <row r="403" spans="1:18" x14ac:dyDescent="0.25">
      <c r="A403"/>
      <c r="C403"/>
      <c r="D403"/>
      <c r="E403"/>
      <c r="F403"/>
      <c r="H403"/>
      <c r="I403"/>
      <c r="J403"/>
      <c r="K403"/>
      <c r="L403"/>
      <c r="N403"/>
      <c r="O403"/>
      <c r="P403"/>
      <c r="Q403"/>
      <c r="R403"/>
    </row>
    <row r="404" spans="1:18" x14ac:dyDescent="0.25">
      <c r="A404"/>
      <c r="C404"/>
      <c r="D404"/>
      <c r="E404"/>
      <c r="F404"/>
      <c r="H404"/>
      <c r="I404"/>
      <c r="J404"/>
      <c r="K404"/>
      <c r="L404"/>
      <c r="N404"/>
      <c r="O404"/>
      <c r="P404"/>
      <c r="Q404"/>
      <c r="R404"/>
    </row>
    <row r="405" spans="1:18" x14ac:dyDescent="0.25">
      <c r="A405"/>
      <c r="C405"/>
      <c r="D405"/>
      <c r="E405"/>
      <c r="F405"/>
      <c r="H405"/>
      <c r="I405"/>
      <c r="J405"/>
      <c r="K405"/>
      <c r="L405"/>
      <c r="N405"/>
      <c r="O405"/>
      <c r="P405"/>
      <c r="Q405"/>
      <c r="R405"/>
    </row>
    <row r="406" spans="1:18" x14ac:dyDescent="0.25">
      <c r="A406"/>
      <c r="C406"/>
      <c r="D406"/>
      <c r="E406"/>
      <c r="F406"/>
      <c r="H406"/>
      <c r="I406"/>
      <c r="J406"/>
      <c r="K406"/>
      <c r="L406"/>
      <c r="N406"/>
      <c r="O406"/>
      <c r="P406"/>
      <c r="Q406"/>
      <c r="R406"/>
    </row>
    <row r="407" spans="1:18" x14ac:dyDescent="0.25">
      <c r="A407"/>
      <c r="C407"/>
      <c r="D407"/>
      <c r="E407"/>
      <c r="F407"/>
      <c r="H407"/>
      <c r="I407"/>
      <c r="J407"/>
      <c r="K407"/>
      <c r="L407"/>
      <c r="N407"/>
      <c r="O407"/>
      <c r="P407"/>
      <c r="Q407"/>
      <c r="R407"/>
    </row>
    <row r="408" spans="1:18" x14ac:dyDescent="0.25">
      <c r="A408"/>
      <c r="C408"/>
      <c r="D408"/>
      <c r="E408"/>
      <c r="F408"/>
      <c r="H408"/>
      <c r="I408"/>
      <c r="J408"/>
      <c r="K408"/>
      <c r="L408"/>
      <c r="N408"/>
      <c r="O408"/>
      <c r="P408"/>
      <c r="Q408"/>
      <c r="R408"/>
    </row>
    <row r="409" spans="1:18" x14ac:dyDescent="0.25">
      <c r="A409"/>
      <c r="C409"/>
      <c r="D409"/>
      <c r="E409"/>
      <c r="F409"/>
      <c r="H409"/>
      <c r="I409"/>
      <c r="J409"/>
      <c r="K409"/>
      <c r="L409"/>
      <c r="N409"/>
      <c r="O409"/>
      <c r="P409"/>
      <c r="Q409"/>
      <c r="R409"/>
    </row>
    <row r="410" spans="1:18" x14ac:dyDescent="0.25">
      <c r="A410"/>
      <c r="C410"/>
      <c r="D410"/>
      <c r="E410"/>
      <c r="F410"/>
      <c r="H410"/>
      <c r="I410"/>
      <c r="J410"/>
      <c r="K410"/>
      <c r="L410"/>
      <c r="N410"/>
      <c r="O410"/>
      <c r="P410"/>
      <c r="Q410"/>
      <c r="R410"/>
    </row>
    <row r="411" spans="1:18" x14ac:dyDescent="0.25">
      <c r="A411"/>
      <c r="C411"/>
      <c r="D411"/>
      <c r="E411"/>
      <c r="F411"/>
      <c r="H411"/>
      <c r="I411"/>
      <c r="J411"/>
      <c r="K411"/>
      <c r="L411"/>
      <c r="N411"/>
      <c r="O411"/>
      <c r="P411"/>
      <c r="Q411"/>
      <c r="R411"/>
    </row>
    <row r="412" spans="1:18" x14ac:dyDescent="0.25">
      <c r="A412"/>
      <c r="C412"/>
      <c r="D412"/>
      <c r="E412"/>
      <c r="F412"/>
      <c r="H412"/>
      <c r="I412"/>
      <c r="J412"/>
      <c r="K412"/>
      <c r="L412"/>
      <c r="N412"/>
      <c r="O412"/>
      <c r="P412"/>
      <c r="Q412"/>
      <c r="R412"/>
    </row>
    <row r="413" spans="1:18" x14ac:dyDescent="0.25">
      <c r="A413"/>
      <c r="C413"/>
      <c r="D413"/>
      <c r="E413"/>
      <c r="F413"/>
      <c r="H413"/>
      <c r="I413"/>
      <c r="J413"/>
      <c r="K413"/>
      <c r="L413"/>
      <c r="N413"/>
      <c r="O413"/>
      <c r="P413"/>
      <c r="Q413"/>
      <c r="R413"/>
    </row>
    <row r="414" spans="1:18" x14ac:dyDescent="0.25">
      <c r="A414"/>
      <c r="C414"/>
      <c r="D414"/>
      <c r="E414"/>
      <c r="F414"/>
      <c r="H414"/>
      <c r="I414"/>
      <c r="J414"/>
      <c r="K414"/>
      <c r="L414"/>
      <c r="N414"/>
      <c r="O414"/>
      <c r="P414"/>
      <c r="Q414"/>
      <c r="R414"/>
    </row>
    <row r="415" spans="1:18" x14ac:dyDescent="0.25">
      <c r="A415"/>
      <c r="C415"/>
      <c r="D415"/>
      <c r="E415"/>
      <c r="F415"/>
      <c r="H415"/>
      <c r="I415"/>
      <c r="J415"/>
      <c r="K415"/>
      <c r="L415"/>
      <c r="N415"/>
      <c r="O415"/>
      <c r="P415"/>
      <c r="Q415"/>
      <c r="R415"/>
    </row>
    <row r="416" spans="1:18" x14ac:dyDescent="0.25">
      <c r="A416"/>
      <c r="C416"/>
      <c r="D416"/>
      <c r="E416"/>
      <c r="F416"/>
      <c r="H416"/>
      <c r="I416"/>
      <c r="J416"/>
      <c r="K416"/>
      <c r="L416"/>
      <c r="N416"/>
      <c r="O416"/>
      <c r="P416"/>
      <c r="Q416"/>
      <c r="R416"/>
    </row>
    <row r="417" spans="1:18" x14ac:dyDescent="0.25">
      <c r="A417"/>
      <c r="C417"/>
      <c r="D417"/>
      <c r="E417"/>
      <c r="F417"/>
      <c r="H417"/>
      <c r="I417"/>
      <c r="J417"/>
      <c r="K417"/>
      <c r="L417"/>
      <c r="N417"/>
      <c r="O417"/>
      <c r="P417"/>
      <c r="Q417"/>
      <c r="R417"/>
    </row>
    <row r="418" spans="1:18" x14ac:dyDescent="0.25">
      <c r="A418"/>
      <c r="C418"/>
      <c r="D418"/>
      <c r="E418"/>
      <c r="F418"/>
      <c r="H418"/>
      <c r="I418"/>
      <c r="J418"/>
      <c r="K418"/>
      <c r="L418"/>
      <c r="N418"/>
      <c r="O418"/>
      <c r="P418"/>
      <c r="Q418"/>
      <c r="R418"/>
    </row>
    <row r="419" spans="1:18" x14ac:dyDescent="0.25">
      <c r="A419"/>
      <c r="C419"/>
      <c r="D419"/>
      <c r="E419"/>
      <c r="F419"/>
      <c r="H419"/>
      <c r="I419"/>
      <c r="J419"/>
      <c r="K419"/>
      <c r="L419"/>
      <c r="N419"/>
      <c r="O419"/>
      <c r="P419"/>
      <c r="Q419"/>
      <c r="R419"/>
    </row>
    <row r="420" spans="1:18" x14ac:dyDescent="0.25">
      <c r="A420"/>
      <c r="C420"/>
      <c r="D420"/>
      <c r="E420"/>
      <c r="F420"/>
      <c r="H420"/>
      <c r="I420"/>
      <c r="J420"/>
      <c r="K420"/>
      <c r="L420"/>
      <c r="N420"/>
      <c r="O420"/>
      <c r="P420"/>
      <c r="Q420"/>
      <c r="R420"/>
    </row>
    <row r="421" spans="1:18" x14ac:dyDescent="0.25">
      <c r="A421"/>
      <c r="C421"/>
      <c r="D421"/>
      <c r="E421"/>
      <c r="F421"/>
      <c r="H421"/>
      <c r="I421"/>
      <c r="J421"/>
      <c r="K421"/>
      <c r="L421"/>
      <c r="N421"/>
      <c r="O421"/>
      <c r="P421"/>
      <c r="Q421"/>
      <c r="R421"/>
    </row>
    <row r="422" spans="1:18" x14ac:dyDescent="0.25">
      <c r="A422"/>
      <c r="C422"/>
      <c r="D422"/>
      <c r="E422"/>
      <c r="F422"/>
      <c r="H422"/>
      <c r="I422"/>
      <c r="J422"/>
      <c r="K422"/>
      <c r="L422"/>
      <c r="N422"/>
      <c r="O422"/>
      <c r="P422"/>
      <c r="Q422"/>
      <c r="R422"/>
    </row>
    <row r="423" spans="1:18" x14ac:dyDescent="0.25">
      <c r="A423"/>
      <c r="C423"/>
      <c r="D423"/>
      <c r="E423"/>
      <c r="F423"/>
      <c r="H423"/>
      <c r="I423"/>
      <c r="J423"/>
      <c r="K423"/>
      <c r="L423"/>
      <c r="N423"/>
      <c r="O423"/>
      <c r="P423"/>
      <c r="Q423"/>
      <c r="R423"/>
    </row>
    <row r="424" spans="1:18" x14ac:dyDescent="0.25">
      <c r="A424"/>
      <c r="C424"/>
      <c r="D424"/>
      <c r="E424"/>
      <c r="F424"/>
      <c r="H424"/>
      <c r="I424"/>
      <c r="J424"/>
      <c r="K424"/>
      <c r="L424"/>
      <c r="N424"/>
      <c r="O424"/>
      <c r="P424"/>
      <c r="Q424"/>
      <c r="R424"/>
    </row>
    <row r="425" spans="1:18" x14ac:dyDescent="0.25">
      <c r="A425"/>
      <c r="C425"/>
      <c r="D425"/>
      <c r="E425"/>
      <c r="F425"/>
      <c r="H425"/>
      <c r="I425"/>
      <c r="J425"/>
      <c r="K425"/>
      <c r="L425"/>
      <c r="N425"/>
      <c r="O425"/>
      <c r="P425"/>
      <c r="Q425"/>
      <c r="R425"/>
    </row>
    <row r="426" spans="1:18" x14ac:dyDescent="0.25">
      <c r="A426"/>
      <c r="C426"/>
      <c r="D426"/>
      <c r="E426"/>
      <c r="F426"/>
      <c r="H426"/>
      <c r="I426"/>
      <c r="J426"/>
      <c r="K426"/>
      <c r="L426"/>
      <c r="N426"/>
      <c r="O426"/>
      <c r="P426"/>
      <c r="Q426"/>
      <c r="R426"/>
    </row>
    <row r="427" spans="1:18" x14ac:dyDescent="0.25">
      <c r="A427"/>
      <c r="C427"/>
      <c r="D427"/>
      <c r="E427"/>
      <c r="F427"/>
      <c r="H427"/>
      <c r="I427"/>
      <c r="J427"/>
      <c r="K427"/>
      <c r="L427"/>
      <c r="N427"/>
      <c r="O427"/>
      <c r="P427"/>
      <c r="Q427"/>
      <c r="R427"/>
    </row>
    <row r="428" spans="1:18" x14ac:dyDescent="0.25">
      <c r="A428"/>
      <c r="C428"/>
      <c r="D428"/>
      <c r="E428"/>
      <c r="F428"/>
      <c r="H428"/>
      <c r="I428"/>
      <c r="J428"/>
      <c r="K428"/>
      <c r="L428"/>
      <c r="N428"/>
      <c r="O428"/>
      <c r="P428"/>
      <c r="Q428"/>
      <c r="R428"/>
    </row>
    <row r="429" spans="1:18" x14ac:dyDescent="0.25">
      <c r="A429"/>
      <c r="C429"/>
      <c r="D429"/>
      <c r="E429"/>
      <c r="F429"/>
      <c r="H429"/>
      <c r="I429"/>
      <c r="J429"/>
      <c r="K429"/>
      <c r="L429"/>
      <c r="N429"/>
      <c r="O429"/>
      <c r="P429"/>
      <c r="Q429"/>
      <c r="R429"/>
    </row>
    <row r="430" spans="1:18" x14ac:dyDescent="0.25">
      <c r="A430"/>
      <c r="C430"/>
      <c r="D430"/>
      <c r="E430"/>
      <c r="F430"/>
      <c r="H430"/>
      <c r="I430"/>
      <c r="J430"/>
      <c r="K430"/>
      <c r="L430"/>
      <c r="N430"/>
      <c r="O430"/>
      <c r="P430"/>
      <c r="Q430"/>
      <c r="R430"/>
    </row>
    <row r="431" spans="1:18" x14ac:dyDescent="0.25">
      <c r="A431"/>
      <c r="C431"/>
      <c r="D431"/>
      <c r="E431"/>
      <c r="F431"/>
      <c r="H431"/>
      <c r="I431"/>
      <c r="J431"/>
      <c r="K431"/>
      <c r="L431"/>
      <c r="N431"/>
      <c r="O431"/>
      <c r="P431"/>
      <c r="Q431"/>
      <c r="R431"/>
    </row>
    <row r="432" spans="1:18" x14ac:dyDescent="0.25">
      <c r="A432"/>
      <c r="C432"/>
      <c r="D432"/>
      <c r="E432"/>
      <c r="F432"/>
      <c r="H432"/>
      <c r="I432"/>
      <c r="J432"/>
      <c r="K432"/>
      <c r="L432"/>
      <c r="N432"/>
      <c r="O432"/>
      <c r="P432"/>
      <c r="Q432"/>
      <c r="R432"/>
    </row>
    <row r="433" spans="1:18" x14ac:dyDescent="0.25">
      <c r="A433"/>
      <c r="C433"/>
      <c r="D433"/>
      <c r="E433"/>
      <c r="F433"/>
      <c r="H433"/>
      <c r="I433"/>
      <c r="J433"/>
      <c r="K433"/>
      <c r="L433"/>
      <c r="N433"/>
      <c r="O433"/>
      <c r="P433"/>
      <c r="Q433"/>
      <c r="R433"/>
    </row>
    <row r="434" spans="1:18" x14ac:dyDescent="0.25">
      <c r="A434"/>
      <c r="C434"/>
      <c r="D434"/>
      <c r="E434"/>
      <c r="F434"/>
      <c r="H434"/>
      <c r="I434"/>
      <c r="J434"/>
      <c r="K434"/>
      <c r="L434"/>
      <c r="N434"/>
      <c r="O434"/>
      <c r="P434"/>
      <c r="Q434"/>
      <c r="R434"/>
    </row>
    <row r="435" spans="1:18" x14ac:dyDescent="0.25">
      <c r="A435"/>
      <c r="C435"/>
      <c r="D435"/>
      <c r="E435"/>
      <c r="F435"/>
      <c r="H435"/>
      <c r="I435"/>
      <c r="J435"/>
      <c r="K435"/>
      <c r="L435"/>
      <c r="N435"/>
      <c r="O435"/>
      <c r="P435"/>
      <c r="Q435"/>
      <c r="R435"/>
    </row>
    <row r="436" spans="1:18" x14ac:dyDescent="0.25">
      <c r="A436"/>
      <c r="C436"/>
      <c r="D436"/>
      <c r="E436"/>
      <c r="F436"/>
      <c r="H436"/>
      <c r="I436"/>
      <c r="J436"/>
      <c r="K436"/>
      <c r="L436"/>
      <c r="N436"/>
      <c r="O436"/>
      <c r="P436"/>
      <c r="Q436"/>
      <c r="R436"/>
    </row>
    <row r="437" spans="1:18" x14ac:dyDescent="0.25">
      <c r="A437"/>
      <c r="C437"/>
      <c r="D437"/>
      <c r="E437"/>
      <c r="F437"/>
      <c r="H437"/>
      <c r="I437"/>
      <c r="J437"/>
      <c r="K437"/>
      <c r="L437"/>
      <c r="N437"/>
      <c r="O437"/>
      <c r="P437"/>
      <c r="Q437"/>
      <c r="R437"/>
    </row>
    <row r="438" spans="1:18" x14ac:dyDescent="0.25">
      <c r="A438"/>
      <c r="C438"/>
      <c r="D438"/>
      <c r="E438"/>
      <c r="F438"/>
      <c r="H438"/>
      <c r="I438"/>
      <c r="J438"/>
      <c r="K438"/>
      <c r="L438"/>
      <c r="N438"/>
      <c r="O438"/>
      <c r="P438"/>
      <c r="Q438"/>
      <c r="R438"/>
    </row>
    <row r="439" spans="1:18" x14ac:dyDescent="0.25">
      <c r="A439"/>
      <c r="C439"/>
      <c r="D439"/>
      <c r="E439"/>
      <c r="F439"/>
      <c r="H439"/>
      <c r="I439"/>
      <c r="J439"/>
      <c r="K439"/>
      <c r="L439"/>
      <c r="N439"/>
      <c r="O439"/>
      <c r="P439"/>
      <c r="Q439"/>
      <c r="R439"/>
    </row>
    <row r="440" spans="1:18" x14ac:dyDescent="0.25">
      <c r="A440"/>
      <c r="C440"/>
      <c r="D440"/>
      <c r="E440"/>
      <c r="F440"/>
      <c r="H440"/>
      <c r="I440"/>
      <c r="J440"/>
      <c r="K440"/>
      <c r="L440"/>
      <c r="N440"/>
      <c r="O440"/>
      <c r="P440"/>
      <c r="Q440"/>
      <c r="R440"/>
    </row>
    <row r="441" spans="1:18" x14ac:dyDescent="0.25">
      <c r="A441"/>
      <c r="C441"/>
      <c r="D441"/>
      <c r="E441"/>
      <c r="F441"/>
      <c r="H441"/>
      <c r="I441"/>
      <c r="J441"/>
      <c r="K441"/>
      <c r="L441"/>
      <c r="N441"/>
      <c r="O441"/>
      <c r="P441"/>
      <c r="Q441"/>
      <c r="R441"/>
    </row>
    <row r="442" spans="1:18" x14ac:dyDescent="0.25">
      <c r="A442"/>
      <c r="C442"/>
      <c r="D442"/>
      <c r="E442"/>
      <c r="F442"/>
      <c r="H442"/>
      <c r="I442"/>
      <c r="J442"/>
      <c r="K442"/>
      <c r="L442"/>
      <c r="N442"/>
      <c r="O442"/>
      <c r="P442"/>
      <c r="Q442"/>
      <c r="R442"/>
    </row>
    <row r="443" spans="1:18" x14ac:dyDescent="0.25">
      <c r="A443"/>
      <c r="C443"/>
      <c r="D443"/>
      <c r="E443"/>
      <c r="F443"/>
      <c r="H443"/>
      <c r="I443"/>
      <c r="J443"/>
      <c r="K443"/>
      <c r="L443"/>
      <c r="N443"/>
      <c r="O443"/>
      <c r="P443"/>
      <c r="Q443"/>
      <c r="R443"/>
    </row>
    <row r="444" spans="1:18" x14ac:dyDescent="0.25">
      <c r="A444"/>
      <c r="C444"/>
      <c r="D444"/>
      <c r="E444"/>
      <c r="F444"/>
      <c r="H444"/>
      <c r="I444"/>
      <c r="J444"/>
      <c r="K444"/>
      <c r="L444"/>
      <c r="N444"/>
      <c r="O444"/>
      <c r="P444"/>
      <c r="Q444"/>
      <c r="R444"/>
    </row>
    <row r="445" spans="1:18" x14ac:dyDescent="0.25">
      <c r="A445"/>
      <c r="C445"/>
      <c r="D445"/>
      <c r="E445"/>
      <c r="F445"/>
      <c r="H445"/>
      <c r="I445"/>
      <c r="J445"/>
      <c r="K445"/>
      <c r="L445"/>
      <c r="N445"/>
      <c r="O445"/>
      <c r="P445"/>
      <c r="Q445"/>
      <c r="R445"/>
    </row>
    <row r="446" spans="1:18" x14ac:dyDescent="0.25">
      <c r="A446"/>
      <c r="C446"/>
      <c r="D446"/>
      <c r="E446"/>
      <c r="F446"/>
      <c r="H446"/>
      <c r="I446"/>
      <c r="J446"/>
      <c r="K446"/>
      <c r="L446"/>
      <c r="N446"/>
      <c r="O446"/>
      <c r="P446"/>
      <c r="Q446"/>
      <c r="R446"/>
    </row>
    <row r="447" spans="1:18" x14ac:dyDescent="0.25">
      <c r="A447"/>
      <c r="C447"/>
      <c r="D447"/>
      <c r="E447"/>
      <c r="F447"/>
      <c r="H447"/>
      <c r="I447"/>
      <c r="J447"/>
      <c r="K447"/>
      <c r="L447"/>
      <c r="N447"/>
      <c r="O447"/>
      <c r="P447"/>
      <c r="Q447"/>
      <c r="R447"/>
    </row>
    <row r="448" spans="1:18" x14ac:dyDescent="0.25">
      <c r="A448"/>
      <c r="C448"/>
      <c r="D448"/>
      <c r="E448"/>
      <c r="F448"/>
      <c r="H448"/>
      <c r="I448"/>
      <c r="J448"/>
      <c r="K448"/>
      <c r="L448"/>
      <c r="N448"/>
      <c r="O448"/>
      <c r="P448"/>
      <c r="Q448"/>
      <c r="R448"/>
    </row>
    <row r="449" spans="1:18" x14ac:dyDescent="0.25">
      <c r="A449"/>
      <c r="C449"/>
      <c r="D449"/>
      <c r="E449"/>
      <c r="F449"/>
      <c r="H449"/>
      <c r="I449"/>
      <c r="J449"/>
      <c r="K449"/>
      <c r="L449"/>
      <c r="N449"/>
      <c r="O449"/>
      <c r="P449"/>
      <c r="Q449"/>
      <c r="R449"/>
    </row>
    <row r="450" spans="1:18" x14ac:dyDescent="0.25">
      <c r="A450"/>
      <c r="C450"/>
      <c r="D450"/>
      <c r="E450"/>
      <c r="F450"/>
      <c r="H450"/>
      <c r="I450"/>
      <c r="J450"/>
      <c r="K450"/>
      <c r="L450"/>
      <c r="N450"/>
      <c r="O450"/>
      <c r="P450"/>
      <c r="Q450"/>
      <c r="R450"/>
    </row>
    <row r="451" spans="1:18" x14ac:dyDescent="0.25">
      <c r="A451"/>
      <c r="C451"/>
      <c r="D451"/>
      <c r="E451"/>
      <c r="F451"/>
      <c r="H451"/>
      <c r="I451"/>
      <c r="J451"/>
      <c r="K451"/>
      <c r="L451"/>
      <c r="N451"/>
      <c r="O451"/>
      <c r="P451"/>
      <c r="Q451"/>
      <c r="R451"/>
    </row>
    <row r="452" spans="1:18" x14ac:dyDescent="0.25">
      <c r="A452"/>
      <c r="C452"/>
      <c r="D452"/>
      <c r="E452"/>
      <c r="F452"/>
      <c r="H452"/>
      <c r="I452"/>
      <c r="J452"/>
      <c r="K452"/>
      <c r="L452"/>
      <c r="N452"/>
      <c r="O452"/>
      <c r="P452"/>
      <c r="Q452"/>
      <c r="R452"/>
    </row>
    <row r="453" spans="1:18" x14ac:dyDescent="0.25">
      <c r="A453"/>
      <c r="C453"/>
      <c r="D453"/>
      <c r="E453"/>
      <c r="F453"/>
      <c r="H453"/>
      <c r="I453"/>
      <c r="J453"/>
      <c r="K453"/>
      <c r="L453"/>
      <c r="N453"/>
      <c r="O453"/>
      <c r="P453"/>
      <c r="Q453"/>
      <c r="R453"/>
    </row>
    <row r="454" spans="1:18" x14ac:dyDescent="0.25">
      <c r="A454"/>
      <c r="C454"/>
      <c r="D454"/>
      <c r="E454"/>
      <c r="F454"/>
      <c r="H454"/>
      <c r="I454"/>
      <c r="J454"/>
      <c r="K454"/>
      <c r="L454"/>
      <c r="N454"/>
      <c r="O454"/>
      <c r="P454"/>
      <c r="Q454"/>
      <c r="R454"/>
    </row>
    <row r="455" spans="1:18" x14ac:dyDescent="0.25">
      <c r="A455"/>
      <c r="C455"/>
      <c r="D455"/>
      <c r="E455"/>
      <c r="F455"/>
      <c r="H455"/>
      <c r="I455"/>
      <c r="J455"/>
      <c r="K455"/>
      <c r="L455"/>
      <c r="N455"/>
      <c r="O455"/>
      <c r="P455"/>
      <c r="Q455"/>
      <c r="R455"/>
    </row>
    <row r="456" spans="1:18" x14ac:dyDescent="0.25">
      <c r="A456"/>
      <c r="C456"/>
      <c r="D456"/>
      <c r="E456"/>
      <c r="F456"/>
      <c r="H456"/>
      <c r="I456"/>
      <c r="J456"/>
      <c r="K456"/>
      <c r="L456"/>
      <c r="N456"/>
      <c r="O456"/>
      <c r="P456"/>
      <c r="Q456"/>
      <c r="R456"/>
    </row>
    <row r="457" spans="1:18" x14ac:dyDescent="0.25">
      <c r="A457"/>
      <c r="C457"/>
      <c r="D457"/>
      <c r="E457"/>
      <c r="F457"/>
      <c r="H457"/>
      <c r="I457"/>
      <c r="J457"/>
      <c r="K457"/>
      <c r="L457"/>
      <c r="N457"/>
      <c r="O457"/>
      <c r="P457"/>
      <c r="Q457"/>
      <c r="R457"/>
    </row>
    <row r="458" spans="1:18" x14ac:dyDescent="0.25">
      <c r="A458"/>
      <c r="C458"/>
      <c r="D458"/>
      <c r="E458"/>
      <c r="F458"/>
      <c r="H458"/>
      <c r="I458"/>
      <c r="J458"/>
      <c r="K458"/>
      <c r="L458"/>
      <c r="N458"/>
      <c r="O458"/>
      <c r="P458"/>
      <c r="Q458"/>
      <c r="R458"/>
    </row>
    <row r="459" spans="1:18" x14ac:dyDescent="0.25">
      <c r="A459"/>
      <c r="C459"/>
      <c r="D459"/>
      <c r="E459"/>
      <c r="F459"/>
      <c r="H459"/>
      <c r="I459"/>
      <c r="J459"/>
      <c r="K459"/>
      <c r="L459"/>
      <c r="N459"/>
      <c r="O459"/>
      <c r="P459"/>
      <c r="Q459"/>
      <c r="R459"/>
    </row>
    <row r="460" spans="1:18" x14ac:dyDescent="0.25">
      <c r="A460"/>
      <c r="C460"/>
      <c r="D460"/>
      <c r="E460"/>
      <c r="F460"/>
      <c r="H460"/>
      <c r="I460"/>
      <c r="J460"/>
      <c r="K460"/>
      <c r="L460"/>
      <c r="N460"/>
      <c r="O460"/>
      <c r="P460"/>
      <c r="Q460"/>
      <c r="R460"/>
    </row>
    <row r="461" spans="1:18" x14ac:dyDescent="0.25">
      <c r="A461"/>
      <c r="C461"/>
      <c r="D461"/>
      <c r="E461"/>
      <c r="F461"/>
      <c r="H461"/>
      <c r="I461"/>
      <c r="J461"/>
      <c r="K461"/>
      <c r="L461"/>
      <c r="N461"/>
      <c r="O461"/>
      <c r="P461"/>
      <c r="Q461"/>
      <c r="R461"/>
    </row>
    <row r="462" spans="1:18" x14ac:dyDescent="0.25">
      <c r="A462"/>
      <c r="C462"/>
      <c r="D462"/>
      <c r="E462"/>
      <c r="F462"/>
      <c r="H462"/>
      <c r="I462"/>
      <c r="J462"/>
      <c r="K462"/>
      <c r="L462"/>
      <c r="N462"/>
      <c r="O462"/>
      <c r="P462"/>
      <c r="Q462"/>
      <c r="R462"/>
    </row>
    <row r="463" spans="1:18" x14ac:dyDescent="0.25">
      <c r="A463"/>
      <c r="C463"/>
      <c r="D463"/>
      <c r="E463"/>
      <c r="F463"/>
      <c r="H463"/>
      <c r="I463"/>
      <c r="J463"/>
      <c r="K463"/>
      <c r="L463"/>
      <c r="N463"/>
      <c r="O463"/>
      <c r="P463"/>
      <c r="Q463"/>
      <c r="R463"/>
    </row>
    <row r="464" spans="1:18" x14ac:dyDescent="0.25">
      <c r="A464"/>
      <c r="C464"/>
      <c r="D464"/>
      <c r="E464"/>
      <c r="F464"/>
      <c r="H464"/>
      <c r="I464"/>
      <c r="J464"/>
      <c r="K464"/>
      <c r="L464"/>
      <c r="N464"/>
      <c r="O464"/>
      <c r="P464"/>
      <c r="Q464"/>
      <c r="R464"/>
    </row>
    <row r="465" spans="1:18" x14ac:dyDescent="0.25">
      <c r="A465"/>
      <c r="C465"/>
      <c r="D465"/>
      <c r="E465"/>
      <c r="F465"/>
      <c r="H465"/>
      <c r="I465"/>
      <c r="J465"/>
      <c r="K465"/>
      <c r="L465"/>
      <c r="N465"/>
      <c r="O465"/>
      <c r="P465"/>
      <c r="Q465"/>
      <c r="R465"/>
    </row>
    <row r="466" spans="1:18" x14ac:dyDescent="0.25">
      <c r="A466"/>
      <c r="C466"/>
      <c r="D466"/>
      <c r="E466"/>
      <c r="F466"/>
      <c r="H466"/>
      <c r="I466"/>
      <c r="J466"/>
      <c r="K466"/>
      <c r="L466"/>
      <c r="N466"/>
      <c r="O466"/>
      <c r="P466"/>
      <c r="Q466"/>
      <c r="R466"/>
    </row>
    <row r="467" spans="1:18" x14ac:dyDescent="0.25">
      <c r="A467"/>
      <c r="C467"/>
      <c r="D467"/>
      <c r="E467"/>
      <c r="F467"/>
      <c r="H467"/>
      <c r="I467"/>
      <c r="J467"/>
      <c r="K467"/>
      <c r="L467"/>
      <c r="N467"/>
      <c r="O467"/>
      <c r="P467"/>
      <c r="Q467"/>
      <c r="R467"/>
    </row>
    <row r="468" spans="1:18" x14ac:dyDescent="0.25">
      <c r="A468"/>
      <c r="C468"/>
      <c r="D468"/>
      <c r="E468"/>
      <c r="F468"/>
      <c r="H468"/>
      <c r="I468"/>
      <c r="J468"/>
      <c r="K468"/>
      <c r="L468"/>
      <c r="N468"/>
      <c r="O468"/>
      <c r="P468"/>
      <c r="Q468"/>
      <c r="R468"/>
    </row>
    <row r="469" spans="1:18" x14ac:dyDescent="0.25">
      <c r="A469"/>
      <c r="C469"/>
      <c r="D469"/>
      <c r="E469"/>
      <c r="F469"/>
      <c r="H469"/>
      <c r="I469"/>
      <c r="J469"/>
      <c r="K469"/>
      <c r="L469"/>
      <c r="N469"/>
      <c r="O469"/>
      <c r="P469"/>
      <c r="Q469"/>
      <c r="R469"/>
    </row>
    <row r="470" spans="1:18" x14ac:dyDescent="0.25">
      <c r="A470"/>
      <c r="C470"/>
      <c r="D470"/>
      <c r="E470"/>
      <c r="F470"/>
      <c r="H470"/>
      <c r="I470"/>
      <c r="J470"/>
      <c r="K470"/>
      <c r="L470"/>
      <c r="N470"/>
      <c r="O470"/>
      <c r="P470"/>
      <c r="Q470"/>
      <c r="R470"/>
    </row>
    <row r="471" spans="1:18" x14ac:dyDescent="0.25">
      <c r="A471"/>
      <c r="C471"/>
      <c r="D471"/>
      <c r="E471"/>
      <c r="F471"/>
      <c r="H471"/>
      <c r="I471"/>
      <c r="J471"/>
      <c r="K471"/>
      <c r="L471"/>
      <c r="N471"/>
      <c r="O471"/>
      <c r="P471"/>
      <c r="Q471"/>
      <c r="R471"/>
    </row>
    <row r="472" spans="1:18" x14ac:dyDescent="0.25">
      <c r="A472"/>
      <c r="C472"/>
      <c r="D472"/>
      <c r="E472"/>
      <c r="F472"/>
      <c r="H472"/>
      <c r="I472"/>
      <c r="J472"/>
      <c r="K472"/>
      <c r="L472"/>
      <c r="N472"/>
      <c r="O472"/>
      <c r="P472"/>
      <c r="Q472"/>
      <c r="R472"/>
    </row>
    <row r="473" spans="1:18" x14ac:dyDescent="0.25">
      <c r="A473"/>
      <c r="C473"/>
      <c r="D473"/>
      <c r="E473"/>
      <c r="F473"/>
      <c r="H473"/>
      <c r="I473"/>
      <c r="J473"/>
      <c r="K473"/>
      <c r="L473"/>
      <c r="N473"/>
      <c r="O473"/>
      <c r="P473"/>
      <c r="Q473"/>
      <c r="R473"/>
    </row>
    <row r="474" spans="1:18" x14ac:dyDescent="0.25">
      <c r="A474"/>
      <c r="C474"/>
      <c r="D474"/>
      <c r="E474"/>
      <c r="F474"/>
      <c r="H474"/>
      <c r="I474"/>
      <c r="J474"/>
      <c r="K474"/>
      <c r="L474"/>
      <c r="N474"/>
      <c r="O474"/>
      <c r="P474"/>
      <c r="Q474"/>
      <c r="R474"/>
    </row>
    <row r="475" spans="1:18" x14ac:dyDescent="0.25">
      <c r="A475"/>
      <c r="C475"/>
      <c r="D475"/>
      <c r="E475"/>
      <c r="F475"/>
      <c r="H475"/>
      <c r="I475"/>
      <c r="J475"/>
      <c r="K475"/>
      <c r="L475"/>
      <c r="N475"/>
      <c r="O475"/>
      <c r="P475"/>
      <c r="Q475"/>
      <c r="R475"/>
    </row>
    <row r="476" spans="1:18" x14ac:dyDescent="0.25">
      <c r="A476"/>
      <c r="C476"/>
      <c r="D476"/>
      <c r="E476"/>
      <c r="F476"/>
      <c r="H476"/>
      <c r="I476"/>
      <c r="J476"/>
      <c r="K476"/>
      <c r="L476"/>
      <c r="N476"/>
      <c r="O476"/>
      <c r="P476"/>
      <c r="Q476"/>
      <c r="R476"/>
    </row>
    <row r="477" spans="1:18" x14ac:dyDescent="0.25">
      <c r="A477"/>
      <c r="C477"/>
      <c r="D477"/>
      <c r="E477"/>
      <c r="F477"/>
      <c r="H477"/>
      <c r="I477"/>
      <c r="J477"/>
      <c r="K477"/>
      <c r="L477"/>
      <c r="N477"/>
      <c r="O477"/>
      <c r="P477"/>
      <c r="Q477"/>
      <c r="R477"/>
    </row>
    <row r="478" spans="1:18" x14ac:dyDescent="0.25">
      <c r="A478"/>
      <c r="C478"/>
      <c r="D478"/>
      <c r="E478"/>
      <c r="F478"/>
      <c r="H478"/>
      <c r="I478"/>
      <c r="J478"/>
      <c r="K478"/>
      <c r="L478"/>
      <c r="N478"/>
      <c r="O478"/>
      <c r="P478"/>
      <c r="Q478"/>
      <c r="R478"/>
    </row>
    <row r="479" spans="1:18" x14ac:dyDescent="0.25">
      <c r="A479"/>
      <c r="C479"/>
      <c r="D479"/>
      <c r="E479"/>
      <c r="F479"/>
      <c r="H479"/>
      <c r="I479"/>
      <c r="J479"/>
      <c r="K479"/>
      <c r="L479"/>
      <c r="N479"/>
      <c r="O479"/>
      <c r="P479"/>
      <c r="Q479"/>
      <c r="R479"/>
    </row>
    <row r="480" spans="1:18" x14ac:dyDescent="0.25">
      <c r="A480"/>
      <c r="C480"/>
      <c r="D480"/>
      <c r="E480"/>
      <c r="F480"/>
      <c r="H480"/>
      <c r="I480"/>
      <c r="J480"/>
      <c r="K480"/>
      <c r="L480"/>
      <c r="N480"/>
      <c r="O480"/>
      <c r="P480"/>
      <c r="Q480"/>
      <c r="R480"/>
    </row>
    <row r="481" spans="1:18" x14ac:dyDescent="0.25">
      <c r="A481"/>
      <c r="C481"/>
      <c r="D481"/>
      <c r="E481"/>
      <c r="F481"/>
      <c r="H481"/>
      <c r="I481"/>
      <c r="J481"/>
      <c r="K481"/>
      <c r="L481"/>
      <c r="N481"/>
      <c r="O481"/>
      <c r="P481"/>
      <c r="Q481"/>
      <c r="R481"/>
    </row>
    <row r="482" spans="1:18" x14ac:dyDescent="0.25">
      <c r="A482"/>
      <c r="C482"/>
      <c r="D482"/>
      <c r="E482"/>
      <c r="F482"/>
      <c r="H482"/>
      <c r="I482"/>
      <c r="J482"/>
      <c r="K482"/>
      <c r="L482"/>
      <c r="N482"/>
      <c r="O482"/>
      <c r="P482"/>
      <c r="Q482"/>
      <c r="R482"/>
    </row>
    <row r="483" spans="1:18" x14ac:dyDescent="0.25">
      <c r="A483"/>
      <c r="C483"/>
      <c r="D483"/>
      <c r="E483"/>
      <c r="F483"/>
      <c r="H483"/>
      <c r="I483"/>
      <c r="J483"/>
      <c r="K483"/>
      <c r="L483"/>
      <c r="N483"/>
      <c r="O483"/>
      <c r="P483"/>
      <c r="Q483"/>
      <c r="R483"/>
    </row>
    <row r="484" spans="1:18" x14ac:dyDescent="0.25">
      <c r="A484"/>
      <c r="C484"/>
      <c r="D484"/>
      <c r="E484"/>
      <c r="F484"/>
      <c r="H484"/>
      <c r="I484"/>
      <c r="J484"/>
      <c r="K484"/>
      <c r="L484"/>
      <c r="N484"/>
      <c r="O484"/>
      <c r="P484"/>
      <c r="Q484"/>
      <c r="R484"/>
    </row>
    <row r="485" spans="1:18" x14ac:dyDescent="0.25">
      <c r="A485"/>
      <c r="C485"/>
      <c r="D485"/>
      <c r="E485"/>
      <c r="F485"/>
      <c r="H485"/>
      <c r="I485"/>
      <c r="J485"/>
      <c r="K485"/>
      <c r="L485"/>
      <c r="N485"/>
      <c r="O485"/>
      <c r="P485"/>
      <c r="Q485"/>
      <c r="R485"/>
    </row>
    <row r="486" spans="1:18" x14ac:dyDescent="0.25">
      <c r="A486"/>
      <c r="C486"/>
      <c r="D486"/>
      <c r="E486"/>
      <c r="F486"/>
      <c r="H486"/>
      <c r="I486"/>
      <c r="J486"/>
      <c r="K486"/>
      <c r="L486"/>
      <c r="N486"/>
      <c r="O486"/>
      <c r="P486"/>
      <c r="Q486"/>
      <c r="R486"/>
    </row>
    <row r="487" spans="1:18" x14ac:dyDescent="0.25">
      <c r="A487"/>
      <c r="C487"/>
      <c r="D487"/>
      <c r="E487"/>
      <c r="F487"/>
      <c r="H487"/>
      <c r="I487"/>
      <c r="J487"/>
      <c r="K487"/>
      <c r="L487"/>
      <c r="N487"/>
      <c r="O487"/>
      <c r="P487"/>
      <c r="Q487"/>
      <c r="R487"/>
    </row>
    <row r="488" spans="1:18" x14ac:dyDescent="0.25">
      <c r="A488"/>
      <c r="C488"/>
      <c r="D488"/>
      <c r="E488"/>
      <c r="F488"/>
      <c r="H488"/>
      <c r="I488"/>
      <c r="J488"/>
      <c r="K488"/>
      <c r="L488"/>
      <c r="N488"/>
      <c r="O488"/>
      <c r="P488"/>
      <c r="Q488"/>
      <c r="R488"/>
    </row>
    <row r="489" spans="1:18" x14ac:dyDescent="0.25">
      <c r="A489"/>
      <c r="C489"/>
      <c r="D489"/>
      <c r="E489"/>
      <c r="F489"/>
      <c r="H489"/>
      <c r="I489"/>
      <c r="J489"/>
      <c r="K489"/>
      <c r="L489"/>
      <c r="N489"/>
      <c r="O489"/>
      <c r="P489"/>
      <c r="Q489"/>
      <c r="R489"/>
    </row>
    <row r="490" spans="1:18" x14ac:dyDescent="0.25">
      <c r="A490"/>
      <c r="C490"/>
      <c r="D490"/>
      <c r="E490"/>
      <c r="F490"/>
      <c r="H490"/>
      <c r="I490"/>
      <c r="J490"/>
      <c r="K490"/>
      <c r="L490"/>
      <c r="N490"/>
      <c r="O490"/>
      <c r="P490"/>
      <c r="Q490"/>
      <c r="R490"/>
    </row>
    <row r="491" spans="1:18" x14ac:dyDescent="0.25">
      <c r="A491"/>
      <c r="C491"/>
      <c r="D491"/>
      <c r="E491"/>
      <c r="F491"/>
      <c r="H491"/>
      <c r="I491"/>
      <c r="J491"/>
      <c r="K491"/>
      <c r="L491"/>
      <c r="N491"/>
      <c r="O491"/>
      <c r="P491"/>
      <c r="Q491"/>
      <c r="R491"/>
    </row>
    <row r="492" spans="1:18" x14ac:dyDescent="0.25">
      <c r="A492"/>
      <c r="C492"/>
      <c r="D492"/>
      <c r="E492"/>
      <c r="F492"/>
      <c r="H492"/>
      <c r="I492"/>
      <c r="J492"/>
      <c r="K492"/>
      <c r="L492"/>
      <c r="N492"/>
      <c r="O492"/>
      <c r="P492"/>
      <c r="Q492"/>
      <c r="R492"/>
    </row>
    <row r="493" spans="1:18" x14ac:dyDescent="0.25">
      <c r="A493"/>
      <c r="C493"/>
      <c r="D493"/>
      <c r="E493"/>
      <c r="F493"/>
      <c r="H493"/>
      <c r="I493"/>
      <c r="J493"/>
      <c r="K493"/>
      <c r="L493"/>
      <c r="N493"/>
      <c r="O493"/>
      <c r="P493"/>
      <c r="Q493"/>
      <c r="R493"/>
    </row>
    <row r="494" spans="1:18" x14ac:dyDescent="0.25">
      <c r="A494"/>
      <c r="C494"/>
      <c r="D494"/>
      <c r="E494"/>
      <c r="F494"/>
      <c r="H494"/>
      <c r="I494"/>
      <c r="J494"/>
      <c r="K494"/>
      <c r="L494"/>
      <c r="N494"/>
      <c r="O494"/>
      <c r="P494"/>
      <c r="Q494"/>
      <c r="R494"/>
    </row>
    <row r="495" spans="1:18" x14ac:dyDescent="0.25">
      <c r="A495"/>
      <c r="C495"/>
      <c r="D495"/>
      <c r="E495"/>
      <c r="F495"/>
      <c r="H495"/>
      <c r="I495"/>
      <c r="J495"/>
      <c r="K495"/>
      <c r="L495"/>
      <c r="N495"/>
      <c r="O495"/>
      <c r="P495"/>
      <c r="Q495"/>
      <c r="R495"/>
    </row>
    <row r="496" spans="1:18" x14ac:dyDescent="0.25">
      <c r="A496"/>
      <c r="C496"/>
      <c r="D496"/>
      <c r="E496"/>
      <c r="F496"/>
      <c r="H496"/>
      <c r="I496"/>
      <c r="J496"/>
      <c r="K496"/>
      <c r="L496"/>
      <c r="N496"/>
      <c r="O496"/>
      <c r="P496"/>
      <c r="Q496"/>
      <c r="R496"/>
    </row>
    <row r="497" spans="1:18" x14ac:dyDescent="0.25">
      <c r="A497"/>
      <c r="C497"/>
      <c r="D497"/>
      <c r="E497"/>
      <c r="F497"/>
      <c r="H497"/>
      <c r="I497"/>
      <c r="J497"/>
      <c r="K497"/>
      <c r="L497"/>
      <c r="N497"/>
      <c r="O497"/>
      <c r="P497"/>
      <c r="Q497"/>
      <c r="R497"/>
    </row>
    <row r="498" spans="1:18" x14ac:dyDescent="0.25">
      <c r="A498"/>
      <c r="C498"/>
      <c r="D498"/>
      <c r="E498"/>
      <c r="F498"/>
      <c r="H498"/>
      <c r="I498"/>
      <c r="J498"/>
      <c r="K498"/>
      <c r="L498"/>
      <c r="N498"/>
      <c r="O498"/>
      <c r="P498"/>
      <c r="Q498"/>
      <c r="R498"/>
    </row>
    <row r="499" spans="1:18" x14ac:dyDescent="0.25">
      <c r="A499"/>
      <c r="C499"/>
      <c r="D499"/>
      <c r="E499"/>
      <c r="F499"/>
      <c r="H499"/>
      <c r="I499"/>
      <c r="J499"/>
      <c r="K499"/>
      <c r="L499"/>
      <c r="N499"/>
      <c r="O499"/>
      <c r="P499"/>
      <c r="Q499"/>
      <c r="R499"/>
    </row>
    <row r="500" spans="1:18" x14ac:dyDescent="0.25">
      <c r="A500"/>
      <c r="C500"/>
      <c r="D500"/>
      <c r="E500"/>
      <c r="F500"/>
      <c r="H500"/>
      <c r="I500"/>
      <c r="J500"/>
      <c r="K500"/>
      <c r="L500"/>
      <c r="N500"/>
      <c r="O500"/>
      <c r="P500"/>
      <c r="Q500"/>
      <c r="R500"/>
    </row>
    <row r="501" spans="1:18" x14ac:dyDescent="0.25">
      <c r="A501"/>
      <c r="C501"/>
      <c r="D501"/>
      <c r="E501"/>
      <c r="F501"/>
      <c r="H501"/>
      <c r="I501"/>
      <c r="J501"/>
      <c r="K501"/>
      <c r="L501"/>
      <c r="N501"/>
      <c r="O501"/>
      <c r="P501"/>
      <c r="Q501"/>
      <c r="R501"/>
    </row>
    <row r="502" spans="1:18" x14ac:dyDescent="0.25">
      <c r="A502"/>
      <c r="C502"/>
      <c r="D502"/>
      <c r="E502"/>
      <c r="F502"/>
      <c r="H502"/>
      <c r="I502"/>
      <c r="J502"/>
      <c r="K502"/>
      <c r="L502"/>
      <c r="N502"/>
      <c r="O502"/>
      <c r="P502"/>
      <c r="Q502"/>
      <c r="R502"/>
    </row>
    <row r="503" spans="1:18" x14ac:dyDescent="0.25">
      <c r="A503"/>
      <c r="C503"/>
      <c r="D503"/>
      <c r="E503"/>
      <c r="F503"/>
      <c r="H503"/>
      <c r="I503"/>
      <c r="J503"/>
      <c r="K503"/>
      <c r="L503"/>
      <c r="N503"/>
      <c r="O503"/>
      <c r="P503"/>
      <c r="Q503"/>
      <c r="R503"/>
    </row>
    <row r="504" spans="1:18" x14ac:dyDescent="0.25">
      <c r="A504"/>
      <c r="C504"/>
      <c r="D504"/>
      <c r="E504"/>
      <c r="F504"/>
      <c r="H504"/>
      <c r="I504"/>
      <c r="J504"/>
      <c r="K504"/>
      <c r="L504"/>
      <c r="N504"/>
      <c r="O504"/>
      <c r="P504"/>
      <c r="Q504"/>
      <c r="R504"/>
    </row>
    <row r="505" spans="1:18" x14ac:dyDescent="0.25">
      <c r="A505"/>
      <c r="C505"/>
      <c r="D505"/>
      <c r="E505"/>
      <c r="F505"/>
      <c r="H505"/>
      <c r="I505"/>
      <c r="J505"/>
      <c r="K505"/>
      <c r="L505"/>
      <c r="N505"/>
      <c r="O505"/>
      <c r="P505"/>
      <c r="Q505"/>
      <c r="R505"/>
    </row>
    <row r="506" spans="1:18" x14ac:dyDescent="0.25">
      <c r="A506"/>
      <c r="C506"/>
      <c r="D506"/>
      <c r="E506"/>
      <c r="F506"/>
      <c r="H506"/>
      <c r="I506"/>
      <c r="J506"/>
      <c r="K506"/>
      <c r="L506"/>
      <c r="N506"/>
      <c r="O506"/>
      <c r="P506"/>
      <c r="Q506"/>
      <c r="R506"/>
    </row>
    <row r="507" spans="1:18" x14ac:dyDescent="0.25">
      <c r="A507"/>
      <c r="C507"/>
      <c r="D507"/>
      <c r="E507"/>
      <c r="F507"/>
      <c r="H507"/>
      <c r="I507"/>
      <c r="J507"/>
      <c r="K507"/>
      <c r="L507"/>
      <c r="N507"/>
      <c r="O507"/>
      <c r="P507"/>
      <c r="Q507"/>
      <c r="R507"/>
    </row>
    <row r="508" spans="1:18" x14ac:dyDescent="0.25">
      <c r="A508"/>
      <c r="C508"/>
      <c r="D508"/>
      <c r="E508"/>
      <c r="F508"/>
      <c r="H508"/>
      <c r="I508"/>
      <c r="J508"/>
      <c r="K508"/>
      <c r="L508"/>
      <c r="N508"/>
      <c r="O508"/>
      <c r="P508"/>
      <c r="Q508"/>
      <c r="R508"/>
    </row>
    <row r="509" spans="1:18" x14ac:dyDescent="0.25">
      <c r="A509"/>
      <c r="C509"/>
      <c r="D509"/>
      <c r="E509"/>
      <c r="F509"/>
      <c r="H509"/>
      <c r="I509"/>
      <c r="J509"/>
      <c r="K509"/>
      <c r="L509"/>
      <c r="N509"/>
      <c r="O509"/>
      <c r="P509"/>
      <c r="Q509"/>
      <c r="R509"/>
    </row>
    <row r="510" spans="1:18" x14ac:dyDescent="0.25">
      <c r="A510"/>
      <c r="C510"/>
      <c r="D510"/>
      <c r="E510"/>
      <c r="F510"/>
      <c r="H510"/>
      <c r="I510"/>
      <c r="J510"/>
      <c r="K510"/>
      <c r="L510"/>
      <c r="N510"/>
      <c r="O510"/>
      <c r="P510"/>
      <c r="Q510"/>
      <c r="R510"/>
    </row>
    <row r="511" spans="1:18" x14ac:dyDescent="0.25">
      <c r="A511"/>
      <c r="C511"/>
      <c r="D511"/>
      <c r="E511"/>
      <c r="F511"/>
      <c r="H511"/>
      <c r="I511"/>
      <c r="J511"/>
      <c r="K511"/>
      <c r="L511"/>
      <c r="N511"/>
      <c r="O511"/>
      <c r="P511"/>
      <c r="Q511"/>
      <c r="R511"/>
    </row>
    <row r="512" spans="1:18" x14ac:dyDescent="0.25">
      <c r="A512"/>
      <c r="C512"/>
      <c r="D512"/>
      <c r="E512"/>
      <c r="F512"/>
      <c r="H512"/>
      <c r="I512"/>
      <c r="J512"/>
      <c r="K512"/>
      <c r="L512"/>
      <c r="N512"/>
      <c r="O512"/>
      <c r="P512"/>
      <c r="Q512"/>
      <c r="R512"/>
    </row>
    <row r="513" spans="1:18" x14ac:dyDescent="0.25">
      <c r="A513"/>
      <c r="C513"/>
      <c r="D513"/>
      <c r="E513"/>
      <c r="F513"/>
      <c r="H513"/>
      <c r="I513"/>
      <c r="J513"/>
      <c r="K513"/>
      <c r="L513"/>
      <c r="N513"/>
      <c r="O513"/>
      <c r="P513"/>
      <c r="Q513"/>
      <c r="R513"/>
    </row>
    <row r="514" spans="1:18" x14ac:dyDescent="0.25">
      <c r="A514"/>
      <c r="C514"/>
      <c r="D514"/>
      <c r="E514"/>
      <c r="F514"/>
      <c r="H514"/>
      <c r="I514"/>
      <c r="J514"/>
      <c r="K514"/>
      <c r="L514"/>
      <c r="N514"/>
      <c r="O514"/>
      <c r="P514"/>
      <c r="Q514"/>
      <c r="R514"/>
    </row>
    <row r="515" spans="1:18" x14ac:dyDescent="0.25">
      <c r="A515"/>
      <c r="C515"/>
      <c r="D515"/>
      <c r="E515"/>
      <c r="F515"/>
      <c r="H515"/>
      <c r="I515"/>
      <c r="J515"/>
      <c r="K515"/>
      <c r="L515"/>
      <c r="N515"/>
      <c r="O515"/>
      <c r="P515"/>
      <c r="Q515"/>
      <c r="R515"/>
    </row>
    <row r="516" spans="1:18" x14ac:dyDescent="0.25">
      <c r="A516"/>
      <c r="C516"/>
      <c r="D516"/>
      <c r="E516"/>
      <c r="F516"/>
      <c r="H516"/>
      <c r="I516"/>
      <c r="J516"/>
      <c r="K516"/>
      <c r="L516"/>
      <c r="N516"/>
      <c r="O516"/>
      <c r="P516"/>
      <c r="Q516"/>
      <c r="R516"/>
    </row>
    <row r="517" spans="1:18" x14ac:dyDescent="0.25">
      <c r="A517"/>
      <c r="C517"/>
      <c r="D517"/>
      <c r="E517"/>
      <c r="F517"/>
      <c r="H517"/>
      <c r="I517"/>
      <c r="J517"/>
      <c r="K517"/>
      <c r="L517"/>
      <c r="N517"/>
      <c r="O517"/>
      <c r="P517"/>
      <c r="Q517"/>
      <c r="R517"/>
    </row>
    <row r="518" spans="1:18" x14ac:dyDescent="0.25">
      <c r="A518"/>
      <c r="C518"/>
      <c r="D518"/>
      <c r="E518"/>
      <c r="F518"/>
      <c r="H518"/>
      <c r="I518"/>
      <c r="J518"/>
      <c r="K518"/>
      <c r="L518"/>
      <c r="N518"/>
      <c r="O518"/>
      <c r="P518"/>
      <c r="Q518"/>
      <c r="R518"/>
    </row>
    <row r="519" spans="1:18" x14ac:dyDescent="0.25">
      <c r="A519"/>
      <c r="C519"/>
      <c r="D519"/>
      <c r="E519"/>
      <c r="F519"/>
      <c r="H519"/>
      <c r="I519"/>
      <c r="J519"/>
      <c r="K519"/>
      <c r="L519"/>
      <c r="N519"/>
      <c r="O519"/>
      <c r="P519"/>
      <c r="Q519"/>
      <c r="R519"/>
    </row>
    <row r="520" spans="1:18" x14ac:dyDescent="0.25">
      <c r="A520"/>
      <c r="C520"/>
      <c r="D520"/>
      <c r="E520"/>
      <c r="F520"/>
      <c r="H520"/>
      <c r="I520"/>
      <c r="J520"/>
      <c r="K520"/>
      <c r="L520"/>
      <c r="N520"/>
      <c r="O520"/>
      <c r="P520"/>
      <c r="Q520"/>
      <c r="R520"/>
    </row>
    <row r="521" spans="1:18" x14ac:dyDescent="0.25">
      <c r="A521"/>
      <c r="C521"/>
      <c r="D521"/>
      <c r="E521"/>
      <c r="F521"/>
      <c r="H521"/>
      <c r="I521"/>
      <c r="J521"/>
      <c r="K521"/>
      <c r="L521"/>
      <c r="N521"/>
      <c r="O521"/>
      <c r="P521"/>
      <c r="Q521"/>
      <c r="R521"/>
    </row>
    <row r="522" spans="1:18" x14ac:dyDescent="0.25">
      <c r="A522"/>
      <c r="C522"/>
      <c r="D522"/>
      <c r="E522"/>
      <c r="F522"/>
      <c r="H522"/>
      <c r="I522"/>
      <c r="J522"/>
      <c r="K522"/>
      <c r="L522"/>
      <c r="N522"/>
      <c r="O522"/>
      <c r="P522"/>
      <c r="Q522"/>
      <c r="R522"/>
    </row>
    <row r="523" spans="1:18" x14ac:dyDescent="0.25">
      <c r="A523"/>
      <c r="C523"/>
      <c r="D523"/>
      <c r="E523"/>
      <c r="F523"/>
      <c r="H523"/>
      <c r="I523"/>
      <c r="J523"/>
      <c r="K523"/>
      <c r="L523"/>
      <c r="N523"/>
      <c r="O523"/>
      <c r="P523"/>
      <c r="Q523"/>
      <c r="R523"/>
    </row>
    <row r="524" spans="1:18" x14ac:dyDescent="0.25">
      <c r="A524"/>
      <c r="C524"/>
      <c r="D524"/>
      <c r="E524"/>
      <c r="F524"/>
      <c r="H524"/>
      <c r="I524"/>
      <c r="J524"/>
      <c r="K524"/>
      <c r="L524"/>
      <c r="N524"/>
      <c r="O524"/>
      <c r="P524"/>
      <c r="Q524"/>
      <c r="R524"/>
    </row>
    <row r="525" spans="1:18" x14ac:dyDescent="0.25">
      <c r="A525"/>
      <c r="C525"/>
      <c r="D525"/>
      <c r="E525"/>
      <c r="F525"/>
      <c r="H525"/>
      <c r="I525"/>
      <c r="J525"/>
      <c r="K525"/>
      <c r="L525"/>
      <c r="N525"/>
      <c r="O525"/>
      <c r="P525"/>
      <c r="Q525"/>
      <c r="R525"/>
    </row>
    <row r="526" spans="1:18" x14ac:dyDescent="0.25">
      <c r="A526"/>
      <c r="C526"/>
      <c r="D526"/>
      <c r="E526"/>
      <c r="F526"/>
      <c r="H526"/>
      <c r="I526"/>
      <c r="J526"/>
      <c r="K526"/>
      <c r="L526"/>
      <c r="N526"/>
      <c r="O526"/>
      <c r="P526"/>
      <c r="Q526"/>
      <c r="R526"/>
    </row>
    <row r="527" spans="1:18" x14ac:dyDescent="0.25">
      <c r="A527"/>
      <c r="C527"/>
      <c r="D527"/>
      <c r="E527"/>
      <c r="F527"/>
      <c r="H527"/>
      <c r="I527"/>
      <c r="J527"/>
      <c r="K527"/>
      <c r="L527"/>
      <c r="N527"/>
      <c r="O527"/>
      <c r="P527"/>
      <c r="Q527"/>
      <c r="R527"/>
    </row>
    <row r="528" spans="1:18" x14ac:dyDescent="0.25">
      <c r="A528"/>
      <c r="C528"/>
      <c r="D528"/>
      <c r="E528"/>
      <c r="F528"/>
      <c r="H528"/>
      <c r="I528"/>
      <c r="J528"/>
      <c r="K528"/>
      <c r="L528"/>
      <c r="N528"/>
      <c r="O528"/>
      <c r="P528"/>
      <c r="Q528"/>
      <c r="R528"/>
    </row>
    <row r="529" spans="1:18" x14ac:dyDescent="0.25">
      <c r="A529"/>
      <c r="C529"/>
      <c r="D529"/>
      <c r="E529"/>
      <c r="F529"/>
      <c r="H529"/>
      <c r="I529"/>
      <c r="J529"/>
      <c r="K529"/>
      <c r="L529"/>
      <c r="N529"/>
      <c r="O529"/>
      <c r="P529"/>
      <c r="Q529"/>
      <c r="R529"/>
    </row>
    <row r="530" spans="1:18" x14ac:dyDescent="0.25">
      <c r="A530"/>
      <c r="C530"/>
      <c r="D530"/>
      <c r="E530"/>
      <c r="F530"/>
      <c r="H530"/>
      <c r="I530"/>
      <c r="J530"/>
      <c r="K530"/>
      <c r="L530"/>
      <c r="N530"/>
      <c r="O530"/>
      <c r="P530"/>
      <c r="Q530"/>
      <c r="R530"/>
    </row>
    <row r="531" spans="1:18" x14ac:dyDescent="0.25">
      <c r="A531"/>
      <c r="C531"/>
      <c r="D531"/>
      <c r="E531"/>
      <c r="F531"/>
      <c r="H531"/>
      <c r="I531"/>
      <c r="J531"/>
      <c r="K531"/>
      <c r="L531"/>
      <c r="N531"/>
      <c r="O531"/>
      <c r="P531"/>
      <c r="Q531"/>
      <c r="R531"/>
    </row>
    <row r="532" spans="1:18" x14ac:dyDescent="0.25">
      <c r="A532"/>
      <c r="C532"/>
      <c r="D532"/>
      <c r="E532"/>
      <c r="F532"/>
      <c r="H532"/>
      <c r="I532"/>
      <c r="J532"/>
      <c r="K532"/>
      <c r="L532"/>
      <c r="N532"/>
      <c r="O532"/>
      <c r="P532"/>
      <c r="Q532"/>
      <c r="R532"/>
    </row>
    <row r="533" spans="1:18" x14ac:dyDescent="0.25">
      <c r="A533"/>
      <c r="C533"/>
      <c r="D533"/>
      <c r="E533"/>
      <c r="F533"/>
      <c r="H533"/>
      <c r="I533"/>
      <c r="J533"/>
      <c r="K533"/>
      <c r="L533"/>
      <c r="N533"/>
      <c r="O533"/>
      <c r="P533"/>
      <c r="Q533"/>
      <c r="R533"/>
    </row>
    <row r="534" spans="1:18" x14ac:dyDescent="0.25">
      <c r="A534"/>
      <c r="C534"/>
      <c r="D534"/>
      <c r="E534"/>
      <c r="F534"/>
      <c r="H534"/>
      <c r="I534"/>
      <c r="J534"/>
      <c r="K534"/>
      <c r="L534"/>
      <c r="N534"/>
      <c r="O534"/>
      <c r="P534"/>
      <c r="Q534"/>
      <c r="R534"/>
    </row>
    <row r="535" spans="1:18" x14ac:dyDescent="0.25">
      <c r="A535"/>
      <c r="C535"/>
      <c r="D535"/>
      <c r="E535"/>
      <c r="F535"/>
      <c r="H535"/>
      <c r="I535"/>
      <c r="J535"/>
      <c r="K535"/>
      <c r="L535"/>
      <c r="N535"/>
      <c r="O535"/>
      <c r="P535"/>
      <c r="Q535"/>
      <c r="R535"/>
    </row>
    <row r="536" spans="1:18" x14ac:dyDescent="0.25">
      <c r="A536"/>
      <c r="C536"/>
      <c r="D536"/>
      <c r="E536"/>
      <c r="F536"/>
      <c r="H536"/>
      <c r="I536"/>
      <c r="J536"/>
      <c r="K536"/>
      <c r="L536"/>
      <c r="N536"/>
      <c r="O536"/>
      <c r="P536"/>
      <c r="Q536"/>
      <c r="R536"/>
    </row>
    <row r="537" spans="1:18" x14ac:dyDescent="0.25">
      <c r="A537"/>
      <c r="C537"/>
      <c r="D537"/>
      <c r="E537"/>
      <c r="F537"/>
      <c r="H537"/>
      <c r="I537"/>
      <c r="J537"/>
      <c r="K537"/>
      <c r="L537"/>
      <c r="N537"/>
      <c r="O537"/>
      <c r="P537"/>
      <c r="Q537"/>
      <c r="R537"/>
    </row>
    <row r="538" spans="1:18" x14ac:dyDescent="0.25">
      <c r="A538"/>
      <c r="C538"/>
      <c r="D538"/>
      <c r="E538"/>
      <c r="F538"/>
      <c r="H538"/>
      <c r="I538"/>
      <c r="J538"/>
      <c r="K538"/>
      <c r="L538"/>
      <c r="N538"/>
      <c r="O538"/>
      <c r="P538"/>
      <c r="Q538"/>
      <c r="R538"/>
    </row>
    <row r="539" spans="1:18" x14ac:dyDescent="0.25">
      <c r="A539"/>
      <c r="C539"/>
      <c r="D539"/>
      <c r="E539"/>
      <c r="F539"/>
      <c r="H539"/>
      <c r="I539"/>
      <c r="J539"/>
      <c r="K539"/>
      <c r="L539"/>
      <c r="N539"/>
      <c r="O539"/>
      <c r="P539"/>
      <c r="Q539"/>
      <c r="R539"/>
    </row>
    <row r="540" spans="1:18" x14ac:dyDescent="0.25">
      <c r="A540"/>
      <c r="C540"/>
      <c r="D540"/>
      <c r="E540"/>
      <c r="F540"/>
      <c r="H540"/>
      <c r="I540"/>
      <c r="J540"/>
      <c r="K540"/>
      <c r="L540"/>
      <c r="N540"/>
      <c r="O540"/>
      <c r="P540"/>
      <c r="Q540"/>
      <c r="R540"/>
    </row>
    <row r="541" spans="1:18" x14ac:dyDescent="0.25">
      <c r="A541"/>
      <c r="C541"/>
      <c r="D541"/>
      <c r="E541"/>
      <c r="F541"/>
      <c r="H541"/>
      <c r="I541"/>
      <c r="J541"/>
      <c r="K541"/>
      <c r="L541"/>
      <c r="N541"/>
      <c r="O541"/>
      <c r="P541"/>
      <c r="Q541"/>
      <c r="R541"/>
    </row>
    <row r="542" spans="1:18" x14ac:dyDescent="0.25">
      <c r="A542"/>
      <c r="C542"/>
      <c r="D542"/>
      <c r="E542"/>
      <c r="F542"/>
      <c r="H542"/>
      <c r="I542"/>
      <c r="J542"/>
      <c r="K542"/>
      <c r="L542"/>
      <c r="N542"/>
      <c r="O542"/>
      <c r="P542"/>
      <c r="Q542"/>
      <c r="R542"/>
    </row>
    <row r="543" spans="1:18" x14ac:dyDescent="0.25">
      <c r="A543"/>
      <c r="C543"/>
      <c r="D543"/>
      <c r="E543"/>
      <c r="F543"/>
      <c r="H543"/>
      <c r="I543"/>
      <c r="J543"/>
      <c r="K543"/>
      <c r="L543"/>
      <c r="N543"/>
      <c r="O543"/>
      <c r="P543"/>
      <c r="Q543"/>
      <c r="R543"/>
    </row>
    <row r="544" spans="1:18" x14ac:dyDescent="0.25">
      <c r="A544"/>
      <c r="C544"/>
      <c r="D544"/>
      <c r="E544"/>
      <c r="F544"/>
      <c r="H544"/>
      <c r="I544"/>
      <c r="J544"/>
      <c r="K544"/>
      <c r="L544"/>
      <c r="N544"/>
      <c r="O544"/>
      <c r="P544"/>
      <c r="Q544"/>
      <c r="R544"/>
    </row>
    <row r="545" spans="1:18" x14ac:dyDescent="0.25">
      <c r="A545"/>
      <c r="C545"/>
      <c r="D545"/>
      <c r="E545"/>
      <c r="F545"/>
      <c r="H545"/>
      <c r="I545"/>
      <c r="J545"/>
      <c r="K545"/>
      <c r="L545"/>
      <c r="N545"/>
      <c r="O545"/>
      <c r="P545"/>
      <c r="Q545"/>
      <c r="R545"/>
    </row>
    <row r="546" spans="1:18" x14ac:dyDescent="0.25">
      <c r="A546"/>
      <c r="C546"/>
      <c r="D546"/>
      <c r="E546"/>
      <c r="F546"/>
      <c r="H546"/>
      <c r="I546"/>
      <c r="J546"/>
      <c r="K546"/>
      <c r="L546"/>
      <c r="N546"/>
      <c r="O546"/>
      <c r="P546"/>
      <c r="Q546"/>
      <c r="R546"/>
    </row>
    <row r="547" spans="1:18" x14ac:dyDescent="0.25">
      <c r="A547"/>
      <c r="C547"/>
      <c r="D547"/>
      <c r="E547"/>
      <c r="F547"/>
      <c r="H547"/>
      <c r="I547"/>
      <c r="J547"/>
      <c r="K547"/>
      <c r="L547"/>
      <c r="N547"/>
      <c r="O547"/>
      <c r="P547"/>
      <c r="Q547"/>
      <c r="R547"/>
    </row>
    <row r="548" spans="1:18" x14ac:dyDescent="0.25">
      <c r="A548"/>
      <c r="C548"/>
      <c r="D548"/>
      <c r="E548"/>
      <c r="F548"/>
      <c r="H548"/>
      <c r="I548"/>
      <c r="J548"/>
      <c r="K548"/>
      <c r="L548"/>
      <c r="N548"/>
      <c r="O548"/>
      <c r="P548"/>
      <c r="Q548"/>
      <c r="R548"/>
    </row>
    <row r="549" spans="1:18" x14ac:dyDescent="0.25">
      <c r="A549"/>
      <c r="C549"/>
      <c r="D549"/>
      <c r="E549"/>
      <c r="F549"/>
      <c r="H549"/>
      <c r="I549"/>
      <c r="J549"/>
      <c r="K549"/>
      <c r="L549"/>
      <c r="N549"/>
      <c r="O549"/>
      <c r="P549"/>
      <c r="Q549"/>
      <c r="R549"/>
    </row>
    <row r="550" spans="1:18" x14ac:dyDescent="0.25">
      <c r="A550"/>
      <c r="C550"/>
      <c r="D550"/>
      <c r="E550"/>
      <c r="F550"/>
      <c r="H550"/>
      <c r="I550"/>
      <c r="J550"/>
      <c r="K550"/>
      <c r="L550"/>
      <c r="N550"/>
      <c r="O550"/>
      <c r="P550"/>
      <c r="Q550"/>
      <c r="R550"/>
    </row>
    <row r="551" spans="1:18" x14ac:dyDescent="0.25">
      <c r="A551"/>
      <c r="C551"/>
      <c r="D551"/>
      <c r="E551"/>
      <c r="F551"/>
      <c r="H551"/>
      <c r="I551"/>
      <c r="J551"/>
      <c r="K551"/>
      <c r="L551"/>
      <c r="N551"/>
      <c r="O551"/>
      <c r="P551"/>
      <c r="Q551"/>
      <c r="R551"/>
    </row>
    <row r="552" spans="1:18" x14ac:dyDescent="0.25">
      <c r="A552"/>
      <c r="C552"/>
      <c r="D552"/>
      <c r="E552"/>
      <c r="F552"/>
      <c r="H552"/>
      <c r="I552"/>
      <c r="J552"/>
      <c r="K552"/>
      <c r="L552"/>
      <c r="N552"/>
      <c r="O552"/>
      <c r="P552"/>
      <c r="Q552"/>
      <c r="R552"/>
    </row>
    <row r="553" spans="1:18" x14ac:dyDescent="0.25">
      <c r="A553"/>
      <c r="C553"/>
      <c r="D553"/>
      <c r="E553"/>
      <c r="F553"/>
      <c r="H553"/>
      <c r="I553"/>
      <c r="J553"/>
      <c r="K553"/>
      <c r="L553"/>
      <c r="N553"/>
      <c r="O553"/>
      <c r="P553"/>
      <c r="Q553"/>
      <c r="R553"/>
    </row>
    <row r="554" spans="1:18" x14ac:dyDescent="0.25">
      <c r="A554"/>
      <c r="C554"/>
      <c r="D554"/>
      <c r="E554"/>
      <c r="F554"/>
      <c r="H554"/>
      <c r="I554"/>
      <c r="J554"/>
      <c r="K554"/>
      <c r="L554"/>
      <c r="N554"/>
      <c r="O554"/>
      <c r="P554"/>
      <c r="Q554"/>
      <c r="R554"/>
    </row>
    <row r="555" spans="1:18" x14ac:dyDescent="0.25">
      <c r="A555"/>
      <c r="C555"/>
      <c r="D555"/>
      <c r="E555"/>
      <c r="F555"/>
      <c r="H555"/>
      <c r="I555"/>
      <c r="J555"/>
      <c r="K555"/>
      <c r="L555"/>
      <c r="N555"/>
      <c r="O555"/>
      <c r="P555"/>
      <c r="Q555"/>
      <c r="R555"/>
    </row>
    <row r="556" spans="1:18" x14ac:dyDescent="0.25">
      <c r="A556"/>
      <c r="C556"/>
      <c r="D556"/>
      <c r="E556"/>
      <c r="F556"/>
      <c r="H556"/>
      <c r="I556"/>
      <c r="J556"/>
      <c r="K556"/>
      <c r="L556"/>
      <c r="N556"/>
      <c r="O556"/>
      <c r="P556"/>
      <c r="Q556"/>
      <c r="R556"/>
    </row>
    <row r="557" spans="1:18" x14ac:dyDescent="0.25">
      <c r="A557"/>
      <c r="C557"/>
      <c r="D557"/>
      <c r="E557"/>
      <c r="F557"/>
      <c r="H557"/>
      <c r="I557"/>
      <c r="J557"/>
      <c r="K557"/>
      <c r="L557"/>
      <c r="N557"/>
      <c r="O557"/>
      <c r="P557"/>
      <c r="Q557"/>
      <c r="R557"/>
    </row>
    <row r="558" spans="1:18" x14ac:dyDescent="0.25">
      <c r="A558"/>
      <c r="C558"/>
      <c r="D558"/>
      <c r="E558"/>
      <c r="F558"/>
      <c r="H558"/>
      <c r="I558"/>
      <c r="J558"/>
      <c r="K558"/>
      <c r="L558"/>
      <c r="N558"/>
      <c r="O558"/>
      <c r="P558"/>
      <c r="Q558"/>
      <c r="R558"/>
    </row>
    <row r="559" spans="1:18" x14ac:dyDescent="0.25">
      <c r="A559"/>
      <c r="C559"/>
      <c r="D559"/>
      <c r="E559"/>
      <c r="F559"/>
      <c r="H559"/>
      <c r="I559"/>
      <c r="J559"/>
      <c r="K559"/>
      <c r="L559"/>
      <c r="N559"/>
      <c r="O559"/>
      <c r="P559"/>
      <c r="Q559"/>
      <c r="R559"/>
    </row>
    <row r="560" spans="1:18" x14ac:dyDescent="0.25">
      <c r="A560"/>
      <c r="C560"/>
      <c r="D560"/>
      <c r="E560"/>
      <c r="F560"/>
      <c r="H560"/>
      <c r="I560"/>
      <c r="J560"/>
      <c r="K560"/>
      <c r="L560"/>
      <c r="N560"/>
      <c r="O560"/>
      <c r="P560"/>
      <c r="Q560"/>
      <c r="R560"/>
    </row>
    <row r="561" spans="1:18" x14ac:dyDescent="0.25">
      <c r="A561"/>
      <c r="C561"/>
      <c r="D561"/>
      <c r="E561"/>
      <c r="F561"/>
      <c r="H561"/>
      <c r="I561"/>
      <c r="J561"/>
      <c r="K561"/>
      <c r="L561"/>
      <c r="N561"/>
      <c r="O561"/>
      <c r="P561"/>
      <c r="Q561"/>
      <c r="R561"/>
    </row>
    <row r="562" spans="1:18" x14ac:dyDescent="0.25">
      <c r="A562"/>
      <c r="C562"/>
      <c r="D562"/>
      <c r="E562"/>
      <c r="F562"/>
      <c r="H562"/>
      <c r="I562"/>
      <c r="J562"/>
      <c r="K562"/>
      <c r="L562"/>
      <c r="N562"/>
      <c r="O562"/>
      <c r="P562"/>
      <c r="Q562"/>
      <c r="R562"/>
    </row>
    <row r="563" spans="1:18" x14ac:dyDescent="0.25">
      <c r="A563"/>
      <c r="C563"/>
      <c r="D563"/>
      <c r="E563"/>
      <c r="F563"/>
      <c r="H563"/>
      <c r="I563"/>
      <c r="J563"/>
      <c r="K563"/>
      <c r="L563"/>
      <c r="N563"/>
      <c r="O563"/>
      <c r="P563"/>
      <c r="Q563"/>
      <c r="R563"/>
    </row>
    <row r="564" spans="1:18" x14ac:dyDescent="0.25">
      <c r="A564"/>
      <c r="C564"/>
      <c r="D564"/>
      <c r="E564"/>
      <c r="F564"/>
      <c r="H564"/>
      <c r="I564"/>
      <c r="J564"/>
      <c r="K564"/>
      <c r="L564"/>
      <c r="N564"/>
      <c r="O564"/>
      <c r="P564"/>
      <c r="Q564"/>
      <c r="R564"/>
    </row>
    <row r="565" spans="1:18" x14ac:dyDescent="0.25">
      <c r="A565"/>
      <c r="C565"/>
      <c r="D565"/>
      <c r="E565"/>
      <c r="F565"/>
      <c r="H565"/>
      <c r="I565"/>
      <c r="J565"/>
      <c r="K565"/>
      <c r="L565"/>
      <c r="N565"/>
      <c r="O565"/>
      <c r="P565"/>
      <c r="Q565"/>
      <c r="R565"/>
    </row>
    <row r="566" spans="1:18" x14ac:dyDescent="0.25">
      <c r="A566"/>
      <c r="C566"/>
      <c r="D566"/>
      <c r="E566"/>
      <c r="F566"/>
      <c r="H566"/>
      <c r="I566"/>
      <c r="J566"/>
      <c r="K566"/>
      <c r="L566"/>
      <c r="N566"/>
      <c r="O566"/>
      <c r="P566"/>
      <c r="Q566"/>
      <c r="R566"/>
    </row>
    <row r="567" spans="1:18" x14ac:dyDescent="0.25">
      <c r="A567"/>
      <c r="C567"/>
      <c r="D567"/>
      <c r="E567"/>
      <c r="F567"/>
      <c r="H567"/>
      <c r="I567"/>
      <c r="J567"/>
      <c r="K567"/>
      <c r="L567"/>
      <c r="N567"/>
      <c r="O567"/>
      <c r="P567"/>
      <c r="Q567"/>
      <c r="R567"/>
    </row>
    <row r="568" spans="1:18" x14ac:dyDescent="0.25">
      <c r="A568"/>
      <c r="C568"/>
      <c r="D568"/>
      <c r="E568"/>
      <c r="F568"/>
      <c r="H568"/>
      <c r="I568"/>
      <c r="J568"/>
      <c r="K568"/>
      <c r="L568"/>
      <c r="N568"/>
      <c r="O568"/>
      <c r="P568"/>
      <c r="Q568"/>
      <c r="R568"/>
    </row>
    <row r="569" spans="1:18" x14ac:dyDescent="0.25">
      <c r="A569"/>
      <c r="C569"/>
      <c r="D569"/>
      <c r="E569"/>
      <c r="F569"/>
      <c r="H569"/>
      <c r="I569"/>
      <c r="J569"/>
      <c r="K569"/>
      <c r="L569"/>
      <c r="N569"/>
      <c r="O569"/>
      <c r="P569"/>
      <c r="Q569"/>
      <c r="R569"/>
    </row>
    <row r="570" spans="1:18" x14ac:dyDescent="0.25">
      <c r="A570"/>
      <c r="C570"/>
      <c r="D570"/>
      <c r="E570"/>
      <c r="F570"/>
      <c r="H570"/>
      <c r="I570"/>
      <c r="J570"/>
      <c r="K570"/>
      <c r="L570"/>
      <c r="N570"/>
      <c r="O570"/>
      <c r="P570"/>
      <c r="Q570"/>
      <c r="R570"/>
    </row>
    <row r="571" spans="1:18" x14ac:dyDescent="0.25">
      <c r="A571"/>
      <c r="C571"/>
      <c r="D571"/>
      <c r="E571"/>
      <c r="F571"/>
      <c r="H571"/>
      <c r="I571"/>
      <c r="J571"/>
      <c r="K571"/>
      <c r="L571"/>
      <c r="N571"/>
      <c r="O571"/>
      <c r="P571"/>
      <c r="Q571"/>
      <c r="R571"/>
    </row>
    <row r="572" spans="1:18" x14ac:dyDescent="0.25">
      <c r="A572"/>
      <c r="C572"/>
      <c r="D572"/>
      <c r="E572"/>
      <c r="F572"/>
      <c r="H572"/>
      <c r="I572"/>
      <c r="J572"/>
      <c r="K572"/>
      <c r="L572"/>
      <c r="N572"/>
      <c r="O572"/>
      <c r="P572"/>
      <c r="Q572"/>
      <c r="R572"/>
    </row>
    <row r="573" spans="1:18" x14ac:dyDescent="0.25">
      <c r="A573"/>
      <c r="C573"/>
      <c r="D573"/>
      <c r="E573"/>
      <c r="F573"/>
      <c r="H573"/>
      <c r="I573"/>
      <c r="J573"/>
      <c r="K573"/>
      <c r="L573"/>
      <c r="N573"/>
      <c r="O573"/>
      <c r="P573"/>
      <c r="Q573"/>
      <c r="R573"/>
    </row>
    <row r="574" spans="1:18" x14ac:dyDescent="0.25">
      <c r="A574"/>
      <c r="C574"/>
      <c r="D574"/>
      <c r="E574"/>
      <c r="F574"/>
      <c r="H574"/>
      <c r="I574"/>
      <c r="J574"/>
      <c r="K574"/>
      <c r="L574"/>
      <c r="N574"/>
      <c r="O574"/>
      <c r="P574"/>
      <c r="Q574"/>
      <c r="R574"/>
    </row>
    <row r="575" spans="1:18" x14ac:dyDescent="0.25">
      <c r="A575"/>
      <c r="C575"/>
      <c r="D575"/>
      <c r="E575"/>
      <c r="F575"/>
      <c r="H575"/>
      <c r="I575"/>
      <c r="J575"/>
      <c r="K575"/>
      <c r="L575"/>
      <c r="N575"/>
      <c r="O575"/>
      <c r="P575"/>
      <c r="Q575"/>
      <c r="R575"/>
    </row>
    <row r="576" spans="1:18" x14ac:dyDescent="0.25">
      <c r="A576"/>
      <c r="C576"/>
      <c r="D576"/>
      <c r="E576"/>
      <c r="F576"/>
      <c r="H576"/>
      <c r="I576"/>
      <c r="J576"/>
      <c r="K576"/>
      <c r="L576"/>
      <c r="N576"/>
      <c r="O576"/>
      <c r="P576"/>
      <c r="Q576"/>
      <c r="R576"/>
    </row>
    <row r="577" spans="1:18" x14ac:dyDescent="0.25">
      <c r="A577"/>
      <c r="C577"/>
      <c r="D577"/>
      <c r="E577"/>
      <c r="F577"/>
      <c r="H577"/>
      <c r="I577"/>
      <c r="J577"/>
      <c r="K577"/>
      <c r="L577"/>
      <c r="N577"/>
      <c r="O577"/>
      <c r="P577"/>
      <c r="Q577"/>
      <c r="R577"/>
    </row>
    <row r="578" spans="1:18" x14ac:dyDescent="0.25">
      <c r="A578"/>
      <c r="C578"/>
      <c r="D578"/>
      <c r="E578"/>
      <c r="F578"/>
      <c r="H578"/>
      <c r="I578"/>
      <c r="J578"/>
      <c r="K578"/>
      <c r="L578"/>
      <c r="N578"/>
      <c r="O578"/>
      <c r="P578"/>
      <c r="Q578"/>
      <c r="R578"/>
    </row>
    <row r="579" spans="1:18" x14ac:dyDescent="0.25">
      <c r="A579"/>
      <c r="C579"/>
      <c r="D579"/>
      <c r="E579"/>
      <c r="F579"/>
      <c r="H579"/>
      <c r="I579"/>
      <c r="J579"/>
      <c r="K579"/>
      <c r="L579"/>
      <c r="N579"/>
      <c r="O579"/>
      <c r="P579"/>
      <c r="Q579"/>
      <c r="R579"/>
    </row>
    <row r="580" spans="1:18" x14ac:dyDescent="0.25">
      <c r="A580"/>
      <c r="C580"/>
      <c r="D580"/>
      <c r="E580"/>
      <c r="F580"/>
      <c r="H580"/>
      <c r="I580"/>
      <c r="J580"/>
      <c r="K580"/>
      <c r="L580"/>
      <c r="N580"/>
      <c r="O580"/>
      <c r="P580"/>
      <c r="Q580"/>
      <c r="R580"/>
    </row>
    <row r="581" spans="1:18" x14ac:dyDescent="0.25">
      <c r="A581"/>
      <c r="C581"/>
      <c r="D581"/>
      <c r="E581"/>
      <c r="F581"/>
      <c r="H581"/>
      <c r="I581"/>
      <c r="J581"/>
      <c r="K581"/>
      <c r="L581"/>
      <c r="N581"/>
      <c r="O581"/>
      <c r="P581"/>
      <c r="Q581"/>
      <c r="R581"/>
    </row>
    <row r="582" spans="1:18" x14ac:dyDescent="0.25">
      <c r="A582"/>
      <c r="C582"/>
      <c r="D582"/>
      <c r="E582"/>
      <c r="F582"/>
      <c r="H582"/>
      <c r="I582"/>
      <c r="J582"/>
      <c r="K582"/>
      <c r="L582"/>
      <c r="N582"/>
      <c r="O582"/>
      <c r="P582"/>
      <c r="Q582"/>
      <c r="R582"/>
    </row>
    <row r="583" spans="1:18" x14ac:dyDescent="0.25">
      <c r="A583"/>
      <c r="C583"/>
      <c r="D583"/>
      <c r="E583"/>
      <c r="F583"/>
      <c r="H583"/>
      <c r="I583"/>
      <c r="J583"/>
      <c r="K583"/>
      <c r="L583"/>
      <c r="N583"/>
      <c r="O583"/>
      <c r="P583"/>
      <c r="Q583"/>
      <c r="R583"/>
    </row>
    <row r="584" spans="1:18" x14ac:dyDescent="0.25">
      <c r="A584"/>
      <c r="C584"/>
      <c r="D584"/>
      <c r="E584"/>
      <c r="F584"/>
      <c r="H584"/>
      <c r="I584"/>
      <c r="J584"/>
      <c r="K584"/>
      <c r="L584"/>
      <c r="N584"/>
      <c r="O584"/>
      <c r="P584"/>
      <c r="Q584"/>
      <c r="R584"/>
    </row>
    <row r="585" spans="1:18" x14ac:dyDescent="0.25">
      <c r="A585"/>
      <c r="C585"/>
      <c r="D585"/>
      <c r="E585"/>
      <c r="F585"/>
      <c r="H585"/>
      <c r="I585"/>
      <c r="J585"/>
      <c r="K585"/>
      <c r="L585"/>
      <c r="N585"/>
      <c r="O585"/>
      <c r="P585"/>
      <c r="Q585"/>
      <c r="R585"/>
    </row>
    <row r="586" spans="1:18" x14ac:dyDescent="0.25">
      <c r="A586"/>
      <c r="C586"/>
      <c r="D586"/>
      <c r="E586"/>
      <c r="F586"/>
      <c r="H586"/>
      <c r="I586"/>
      <c r="J586"/>
      <c r="K586"/>
      <c r="L586"/>
      <c r="N586"/>
      <c r="O586"/>
      <c r="P586"/>
      <c r="Q586"/>
      <c r="R586"/>
    </row>
    <row r="587" spans="1:18" x14ac:dyDescent="0.25">
      <c r="A587"/>
      <c r="C587"/>
      <c r="D587"/>
      <c r="E587"/>
      <c r="F587"/>
      <c r="H587"/>
      <c r="I587"/>
      <c r="J587"/>
      <c r="K587"/>
      <c r="L587"/>
      <c r="N587"/>
      <c r="O587"/>
      <c r="P587"/>
      <c r="Q587"/>
      <c r="R587"/>
    </row>
    <row r="588" spans="1:18" x14ac:dyDescent="0.25">
      <c r="A588"/>
      <c r="C588"/>
      <c r="D588"/>
      <c r="E588"/>
      <c r="F588"/>
      <c r="H588"/>
      <c r="I588"/>
      <c r="J588"/>
      <c r="K588"/>
      <c r="L588"/>
      <c r="N588"/>
      <c r="O588"/>
      <c r="P588"/>
      <c r="Q588"/>
      <c r="R588"/>
    </row>
    <row r="589" spans="1:18" x14ac:dyDescent="0.25">
      <c r="A589"/>
      <c r="C589"/>
      <c r="D589"/>
      <c r="E589"/>
      <c r="F589"/>
      <c r="H589"/>
      <c r="I589"/>
      <c r="J589"/>
      <c r="K589"/>
      <c r="L589"/>
      <c r="N589"/>
      <c r="O589"/>
      <c r="P589"/>
      <c r="Q589"/>
      <c r="R589"/>
    </row>
    <row r="590" spans="1:18" x14ac:dyDescent="0.25">
      <c r="A590"/>
      <c r="C590"/>
      <c r="D590"/>
      <c r="E590"/>
      <c r="F590"/>
      <c r="H590"/>
      <c r="I590"/>
      <c r="J590"/>
      <c r="K590"/>
      <c r="L590"/>
      <c r="N590"/>
      <c r="O590"/>
      <c r="P590"/>
      <c r="Q590"/>
      <c r="R590"/>
    </row>
    <row r="591" spans="1:18" x14ac:dyDescent="0.25">
      <c r="A591"/>
      <c r="C591"/>
      <c r="D591"/>
      <c r="E591"/>
      <c r="F591"/>
      <c r="H591"/>
      <c r="I591"/>
      <c r="J591"/>
      <c r="K591"/>
      <c r="L591"/>
      <c r="N591"/>
      <c r="O591"/>
      <c r="P591"/>
      <c r="Q591"/>
      <c r="R591"/>
    </row>
    <row r="592" spans="1:18" x14ac:dyDescent="0.25">
      <c r="A592"/>
      <c r="C592"/>
      <c r="D592"/>
      <c r="E592"/>
      <c r="F592"/>
      <c r="H592"/>
      <c r="I592"/>
      <c r="J592"/>
      <c r="K592"/>
      <c r="L592"/>
      <c r="N592"/>
      <c r="O592"/>
      <c r="P592"/>
      <c r="Q592"/>
      <c r="R592"/>
    </row>
    <row r="593" spans="1:18" x14ac:dyDescent="0.25">
      <c r="A593"/>
      <c r="C593"/>
      <c r="D593"/>
      <c r="E593"/>
      <c r="F593"/>
      <c r="H593"/>
      <c r="I593"/>
      <c r="J593"/>
      <c r="K593"/>
      <c r="L593"/>
      <c r="N593"/>
      <c r="O593"/>
      <c r="P593"/>
      <c r="Q593"/>
      <c r="R593"/>
    </row>
    <row r="594" spans="1:18" x14ac:dyDescent="0.25">
      <c r="A594"/>
      <c r="C594"/>
      <c r="D594"/>
      <c r="E594"/>
      <c r="F594"/>
      <c r="H594"/>
      <c r="I594"/>
      <c r="J594"/>
      <c r="K594"/>
      <c r="L594"/>
      <c r="N594"/>
      <c r="O594"/>
      <c r="P594"/>
      <c r="Q594"/>
      <c r="R594"/>
    </row>
    <row r="595" spans="1:18" x14ac:dyDescent="0.25">
      <c r="A595"/>
      <c r="C595"/>
      <c r="D595"/>
      <c r="E595"/>
      <c r="F595"/>
      <c r="H595"/>
      <c r="I595"/>
      <c r="J595"/>
      <c r="K595"/>
      <c r="L595"/>
      <c r="N595"/>
      <c r="O595"/>
      <c r="P595"/>
      <c r="Q595"/>
      <c r="R595"/>
    </row>
    <row r="596" spans="1:18" x14ac:dyDescent="0.25">
      <c r="A596"/>
      <c r="C596"/>
      <c r="D596"/>
      <c r="E596"/>
      <c r="F596"/>
      <c r="H596"/>
      <c r="I596"/>
      <c r="J596"/>
      <c r="K596"/>
      <c r="L596"/>
      <c r="N596"/>
      <c r="O596"/>
      <c r="P596"/>
      <c r="Q596"/>
      <c r="R596"/>
    </row>
    <row r="597" spans="1:18" x14ac:dyDescent="0.25">
      <c r="A597"/>
      <c r="C597"/>
      <c r="D597"/>
      <c r="E597"/>
      <c r="F597"/>
      <c r="H597"/>
      <c r="I597"/>
      <c r="J597"/>
      <c r="K597"/>
      <c r="L597"/>
      <c r="N597"/>
      <c r="O597"/>
      <c r="P597"/>
      <c r="Q597"/>
      <c r="R597"/>
    </row>
    <row r="598" spans="1:18" x14ac:dyDescent="0.25">
      <c r="A598"/>
      <c r="C598"/>
      <c r="D598"/>
      <c r="E598"/>
      <c r="F598"/>
      <c r="H598"/>
      <c r="I598"/>
      <c r="J598"/>
      <c r="K598"/>
      <c r="L598"/>
      <c r="N598"/>
      <c r="O598"/>
      <c r="P598"/>
      <c r="Q598"/>
      <c r="R598"/>
    </row>
    <row r="599" spans="1:18" x14ac:dyDescent="0.25">
      <c r="A599"/>
      <c r="C599"/>
      <c r="D599"/>
      <c r="E599"/>
      <c r="F599"/>
      <c r="H599"/>
      <c r="I599"/>
      <c r="J599"/>
      <c r="K599"/>
      <c r="L599"/>
      <c r="N599"/>
      <c r="O599"/>
      <c r="P599"/>
      <c r="Q599"/>
      <c r="R599"/>
    </row>
    <row r="600" spans="1:18" x14ac:dyDescent="0.25">
      <c r="A600"/>
      <c r="C600"/>
      <c r="D600"/>
      <c r="E600"/>
      <c r="F600"/>
      <c r="H600"/>
      <c r="I600"/>
      <c r="J600"/>
      <c r="K600"/>
      <c r="L600"/>
      <c r="N600"/>
      <c r="O600"/>
      <c r="P600"/>
      <c r="Q600"/>
      <c r="R600"/>
    </row>
    <row r="601" spans="1:18" x14ac:dyDescent="0.25">
      <c r="A601"/>
      <c r="C601"/>
      <c r="D601"/>
      <c r="E601"/>
      <c r="F601"/>
      <c r="H601"/>
      <c r="I601"/>
      <c r="J601"/>
      <c r="K601"/>
      <c r="L601"/>
      <c r="N601"/>
      <c r="O601"/>
      <c r="P601"/>
      <c r="Q601"/>
      <c r="R601"/>
    </row>
    <row r="602" spans="1:18" x14ac:dyDescent="0.25">
      <c r="A602"/>
      <c r="C602"/>
      <c r="D602"/>
      <c r="E602"/>
      <c r="F602"/>
      <c r="H602"/>
      <c r="I602"/>
      <c r="J602"/>
      <c r="K602"/>
      <c r="L602"/>
      <c r="N602"/>
      <c r="O602"/>
      <c r="P602"/>
      <c r="Q602"/>
      <c r="R602"/>
    </row>
    <row r="603" spans="1:18" x14ac:dyDescent="0.25">
      <c r="A603"/>
      <c r="C603"/>
      <c r="D603"/>
      <c r="E603"/>
      <c r="F603"/>
      <c r="H603"/>
      <c r="I603"/>
      <c r="J603"/>
      <c r="K603"/>
      <c r="L603"/>
      <c r="N603"/>
      <c r="O603"/>
      <c r="P603"/>
      <c r="Q603"/>
      <c r="R603"/>
    </row>
    <row r="604" spans="1:18" x14ac:dyDescent="0.25">
      <c r="A604"/>
      <c r="C604"/>
      <c r="D604"/>
      <c r="E604"/>
      <c r="F604"/>
      <c r="H604"/>
      <c r="I604"/>
      <c r="J604"/>
      <c r="K604"/>
      <c r="L604"/>
      <c r="N604"/>
      <c r="O604"/>
      <c r="P604"/>
      <c r="Q604"/>
      <c r="R604"/>
    </row>
    <row r="605" spans="1:18" x14ac:dyDescent="0.25">
      <c r="A605"/>
      <c r="C605"/>
      <c r="D605"/>
      <c r="E605"/>
      <c r="F605"/>
      <c r="H605"/>
      <c r="I605"/>
      <c r="J605"/>
      <c r="K605"/>
      <c r="L605"/>
      <c r="N605"/>
      <c r="O605"/>
      <c r="P605"/>
      <c r="Q605"/>
      <c r="R605"/>
    </row>
    <row r="606" spans="1:18" x14ac:dyDescent="0.25">
      <c r="A606"/>
      <c r="C606"/>
      <c r="D606"/>
      <c r="E606"/>
      <c r="F606"/>
      <c r="H606"/>
      <c r="I606"/>
      <c r="J606"/>
      <c r="K606"/>
      <c r="L606"/>
      <c r="N606"/>
      <c r="O606"/>
      <c r="P606"/>
      <c r="Q606"/>
      <c r="R606"/>
    </row>
    <row r="607" spans="1:18" x14ac:dyDescent="0.25">
      <c r="A607"/>
      <c r="C607"/>
      <c r="D607"/>
      <c r="E607"/>
      <c r="F607"/>
      <c r="H607"/>
      <c r="I607"/>
      <c r="J607"/>
      <c r="K607"/>
      <c r="L607"/>
      <c r="N607"/>
      <c r="O607"/>
      <c r="P607"/>
      <c r="Q607"/>
      <c r="R607"/>
    </row>
    <row r="608" spans="1:18" x14ac:dyDescent="0.25">
      <c r="A608"/>
      <c r="C608"/>
      <c r="D608"/>
      <c r="E608"/>
      <c r="F608"/>
      <c r="H608"/>
      <c r="I608"/>
      <c r="J608"/>
      <c r="K608"/>
      <c r="L608"/>
      <c r="N608"/>
      <c r="O608"/>
      <c r="P608"/>
      <c r="Q608"/>
      <c r="R608"/>
    </row>
    <row r="609" spans="1:18" x14ac:dyDescent="0.25">
      <c r="A609"/>
      <c r="C609"/>
      <c r="D609"/>
      <c r="E609"/>
      <c r="F609"/>
      <c r="H609"/>
      <c r="I609"/>
      <c r="J609"/>
      <c r="K609"/>
      <c r="L609"/>
      <c r="N609"/>
      <c r="O609"/>
      <c r="P609"/>
      <c r="Q609"/>
      <c r="R609"/>
    </row>
    <row r="610" spans="1:18" x14ac:dyDescent="0.25">
      <c r="A610"/>
      <c r="C610"/>
      <c r="D610"/>
      <c r="E610"/>
      <c r="F610"/>
      <c r="H610"/>
      <c r="I610"/>
      <c r="J610"/>
      <c r="K610"/>
      <c r="L610"/>
      <c r="N610"/>
      <c r="O610"/>
      <c r="P610"/>
      <c r="Q610"/>
      <c r="R610"/>
    </row>
    <row r="611" spans="1:18" x14ac:dyDescent="0.25">
      <c r="A611"/>
      <c r="C611"/>
      <c r="D611"/>
      <c r="E611"/>
      <c r="F611"/>
      <c r="H611"/>
      <c r="I611"/>
      <c r="J611"/>
      <c r="K611"/>
      <c r="L611"/>
      <c r="N611"/>
      <c r="O611"/>
      <c r="P611"/>
      <c r="Q611"/>
      <c r="R611"/>
    </row>
    <row r="612" spans="1:18" x14ac:dyDescent="0.25">
      <c r="A612"/>
      <c r="C612"/>
      <c r="D612"/>
      <c r="E612"/>
      <c r="F612"/>
      <c r="H612"/>
      <c r="I612"/>
      <c r="J612"/>
      <c r="K612"/>
      <c r="L612"/>
      <c r="N612"/>
      <c r="O612"/>
      <c r="P612"/>
      <c r="Q612"/>
      <c r="R612"/>
    </row>
    <row r="613" spans="1:18" x14ac:dyDescent="0.25">
      <c r="A613"/>
      <c r="C613"/>
      <c r="D613"/>
      <c r="E613"/>
      <c r="F613"/>
      <c r="H613"/>
      <c r="I613"/>
      <c r="J613"/>
      <c r="K613"/>
      <c r="L613"/>
      <c r="N613"/>
      <c r="O613"/>
      <c r="P613"/>
      <c r="Q613"/>
      <c r="R613"/>
    </row>
    <row r="614" spans="1:18" x14ac:dyDescent="0.25">
      <c r="A614"/>
      <c r="C614"/>
      <c r="D614"/>
      <c r="E614"/>
      <c r="F614"/>
      <c r="H614"/>
      <c r="I614"/>
      <c r="J614"/>
      <c r="K614"/>
      <c r="L614"/>
      <c r="N614"/>
      <c r="O614"/>
      <c r="P614"/>
      <c r="Q614"/>
      <c r="R614"/>
    </row>
    <row r="615" spans="1:18" x14ac:dyDescent="0.25">
      <c r="A615"/>
      <c r="C615"/>
      <c r="D615"/>
      <c r="E615"/>
      <c r="F615"/>
      <c r="H615"/>
      <c r="I615"/>
      <c r="J615"/>
      <c r="K615"/>
      <c r="L615"/>
      <c r="N615"/>
      <c r="O615"/>
      <c r="P615"/>
      <c r="Q615"/>
      <c r="R615"/>
    </row>
    <row r="616" spans="1:18" x14ac:dyDescent="0.25">
      <c r="A616"/>
      <c r="C616"/>
      <c r="D616"/>
      <c r="E616"/>
      <c r="F616"/>
      <c r="H616"/>
      <c r="I616"/>
      <c r="J616"/>
      <c r="K616"/>
      <c r="L616"/>
      <c r="N616"/>
      <c r="O616"/>
      <c r="P616"/>
      <c r="Q616"/>
      <c r="R616"/>
    </row>
    <row r="617" spans="1:18" x14ac:dyDescent="0.25">
      <c r="A617"/>
      <c r="C617"/>
      <c r="D617"/>
      <c r="E617"/>
      <c r="F617"/>
      <c r="H617"/>
      <c r="I617"/>
      <c r="J617"/>
      <c r="K617"/>
      <c r="L617"/>
      <c r="N617"/>
      <c r="O617"/>
      <c r="P617"/>
      <c r="Q617"/>
      <c r="R617"/>
    </row>
    <row r="618" spans="1:18" x14ac:dyDescent="0.25">
      <c r="A618"/>
      <c r="C618"/>
      <c r="D618"/>
      <c r="E618"/>
      <c r="F618"/>
      <c r="H618"/>
      <c r="I618"/>
      <c r="J618"/>
      <c r="K618"/>
      <c r="L618"/>
      <c r="N618"/>
      <c r="O618"/>
      <c r="P618"/>
      <c r="Q618"/>
      <c r="R618"/>
    </row>
    <row r="619" spans="1:18" x14ac:dyDescent="0.25">
      <c r="A619"/>
      <c r="C619"/>
      <c r="D619"/>
      <c r="E619"/>
      <c r="F619"/>
      <c r="H619"/>
      <c r="I619"/>
      <c r="J619"/>
      <c r="K619"/>
      <c r="L619"/>
      <c r="N619"/>
      <c r="O619"/>
      <c r="P619"/>
      <c r="Q619"/>
      <c r="R619"/>
    </row>
    <row r="620" spans="1:18" x14ac:dyDescent="0.25">
      <c r="A620"/>
      <c r="C620"/>
      <c r="D620"/>
      <c r="E620"/>
      <c r="F620"/>
      <c r="H620"/>
      <c r="I620"/>
      <c r="J620"/>
      <c r="K620"/>
      <c r="L620"/>
      <c r="N620"/>
      <c r="O620"/>
      <c r="P620"/>
      <c r="Q620"/>
      <c r="R620"/>
    </row>
    <row r="621" spans="1:18" x14ac:dyDescent="0.25">
      <c r="A621"/>
      <c r="C621"/>
      <c r="D621"/>
      <c r="E621"/>
      <c r="F621"/>
      <c r="H621"/>
      <c r="I621"/>
      <c r="J621"/>
      <c r="K621"/>
      <c r="L621"/>
      <c r="N621"/>
      <c r="O621"/>
      <c r="P621"/>
      <c r="Q621"/>
      <c r="R621"/>
    </row>
    <row r="622" spans="1:18" x14ac:dyDescent="0.25">
      <c r="A622"/>
      <c r="C622"/>
      <c r="D622"/>
      <c r="E622"/>
      <c r="F622"/>
      <c r="H622"/>
      <c r="I622"/>
      <c r="J622"/>
      <c r="K622"/>
      <c r="L622"/>
      <c r="N622"/>
      <c r="O622"/>
      <c r="P622"/>
      <c r="Q622"/>
      <c r="R622"/>
    </row>
    <row r="623" spans="1:18" x14ac:dyDescent="0.25">
      <c r="A623"/>
      <c r="C623"/>
      <c r="D623"/>
      <c r="E623"/>
      <c r="F623"/>
      <c r="H623"/>
      <c r="I623"/>
      <c r="J623"/>
      <c r="K623"/>
      <c r="L623"/>
      <c r="N623"/>
      <c r="O623"/>
      <c r="P623"/>
      <c r="Q623"/>
      <c r="R623"/>
    </row>
    <row r="624" spans="1:18" x14ac:dyDescent="0.25">
      <c r="A624"/>
      <c r="C624"/>
      <c r="D624"/>
      <c r="E624"/>
      <c r="F624"/>
      <c r="H624"/>
      <c r="I624"/>
      <c r="J624"/>
      <c r="K624"/>
      <c r="L624"/>
      <c r="N624"/>
      <c r="O624"/>
      <c r="P624"/>
      <c r="Q624"/>
      <c r="R624"/>
    </row>
    <row r="625" spans="1:18" x14ac:dyDescent="0.25">
      <c r="A625"/>
      <c r="C625"/>
      <c r="D625"/>
      <c r="E625"/>
      <c r="F625"/>
      <c r="H625"/>
      <c r="I625"/>
      <c r="J625"/>
      <c r="K625"/>
      <c r="L625"/>
      <c r="N625"/>
      <c r="O625"/>
      <c r="P625"/>
      <c r="Q625"/>
      <c r="R625"/>
    </row>
    <row r="626" spans="1:18" x14ac:dyDescent="0.25">
      <c r="A626"/>
      <c r="C626"/>
      <c r="D626"/>
      <c r="E626"/>
      <c r="F626"/>
      <c r="H626"/>
      <c r="I626"/>
      <c r="J626"/>
      <c r="K626"/>
      <c r="L626"/>
      <c r="N626"/>
      <c r="O626"/>
      <c r="P626"/>
      <c r="Q626"/>
      <c r="R626"/>
    </row>
    <row r="627" spans="1:18" x14ac:dyDescent="0.25">
      <c r="A627"/>
      <c r="C627"/>
      <c r="D627"/>
      <c r="E627"/>
      <c r="F627"/>
      <c r="H627"/>
      <c r="I627"/>
      <c r="J627"/>
      <c r="K627"/>
      <c r="L627"/>
      <c r="N627"/>
      <c r="O627"/>
      <c r="P627"/>
      <c r="Q627"/>
      <c r="R627"/>
    </row>
    <row r="628" spans="1:18" x14ac:dyDescent="0.25">
      <c r="A628"/>
      <c r="C628"/>
      <c r="D628"/>
      <c r="E628"/>
      <c r="F628"/>
      <c r="H628"/>
      <c r="I628"/>
      <c r="J628"/>
      <c r="K628"/>
      <c r="L628"/>
      <c r="N628"/>
      <c r="O628"/>
      <c r="P628"/>
      <c r="Q628"/>
      <c r="R628"/>
    </row>
    <row r="629" spans="1:18" x14ac:dyDescent="0.25">
      <c r="A629"/>
      <c r="C629"/>
      <c r="D629"/>
      <c r="E629"/>
      <c r="F629"/>
      <c r="H629"/>
      <c r="I629"/>
      <c r="J629"/>
      <c r="K629"/>
      <c r="L629"/>
      <c r="N629"/>
      <c r="O629"/>
      <c r="P629"/>
      <c r="Q629"/>
      <c r="R629"/>
    </row>
    <row r="630" spans="1:18" x14ac:dyDescent="0.25">
      <c r="A630"/>
      <c r="C630"/>
      <c r="D630"/>
      <c r="E630"/>
      <c r="F630"/>
      <c r="H630"/>
      <c r="I630"/>
      <c r="J630"/>
      <c r="K630"/>
      <c r="L630"/>
      <c r="N630"/>
      <c r="O630"/>
      <c r="P630"/>
      <c r="Q630"/>
      <c r="R630"/>
    </row>
    <row r="631" spans="1:18" x14ac:dyDescent="0.25">
      <c r="A631"/>
      <c r="C631"/>
      <c r="D631"/>
      <c r="E631"/>
      <c r="F631"/>
      <c r="H631"/>
      <c r="I631"/>
      <c r="J631"/>
      <c r="K631"/>
      <c r="L631"/>
      <c r="N631"/>
      <c r="O631"/>
      <c r="P631"/>
      <c r="Q631"/>
      <c r="R631"/>
    </row>
    <row r="632" spans="1:18" x14ac:dyDescent="0.25">
      <c r="A632"/>
      <c r="C632"/>
      <c r="D632"/>
      <c r="E632"/>
      <c r="F632"/>
      <c r="H632"/>
      <c r="I632"/>
      <c r="J632"/>
      <c r="K632"/>
      <c r="L632"/>
      <c r="N632"/>
      <c r="O632"/>
      <c r="P632"/>
      <c r="Q632"/>
      <c r="R632"/>
    </row>
    <row r="633" spans="1:18" x14ac:dyDescent="0.25">
      <c r="A633"/>
      <c r="C633"/>
      <c r="D633"/>
      <c r="E633"/>
      <c r="F633"/>
      <c r="H633"/>
      <c r="I633"/>
      <c r="J633"/>
      <c r="K633"/>
      <c r="L633"/>
      <c r="N633"/>
      <c r="O633"/>
      <c r="P633"/>
      <c r="Q633"/>
      <c r="R633"/>
    </row>
    <row r="634" spans="1:18" x14ac:dyDescent="0.25">
      <c r="A634"/>
      <c r="C634"/>
      <c r="D634"/>
      <c r="E634"/>
      <c r="F634"/>
      <c r="H634"/>
      <c r="I634"/>
      <c r="J634"/>
      <c r="K634"/>
      <c r="L634"/>
      <c r="N634"/>
      <c r="O634"/>
      <c r="P634"/>
      <c r="Q634"/>
      <c r="R634"/>
    </row>
    <row r="635" spans="1:18" x14ac:dyDescent="0.25">
      <c r="A635"/>
      <c r="C635"/>
      <c r="D635"/>
      <c r="E635"/>
      <c r="F635"/>
      <c r="H635"/>
      <c r="I635"/>
      <c r="J635"/>
      <c r="K635"/>
      <c r="L635"/>
      <c r="N635"/>
      <c r="O635"/>
      <c r="P635"/>
      <c r="Q635"/>
      <c r="R635"/>
    </row>
    <row r="636" spans="1:18" x14ac:dyDescent="0.25">
      <c r="A636"/>
      <c r="C636"/>
      <c r="D636"/>
      <c r="E636"/>
      <c r="F636"/>
      <c r="H636"/>
      <c r="I636"/>
      <c r="J636"/>
      <c r="K636"/>
      <c r="L636"/>
      <c r="N636"/>
      <c r="O636"/>
      <c r="P636"/>
      <c r="Q636"/>
      <c r="R636"/>
    </row>
    <row r="637" spans="1:18" x14ac:dyDescent="0.25">
      <c r="A637"/>
      <c r="C637"/>
      <c r="D637"/>
      <c r="E637"/>
      <c r="F637"/>
      <c r="H637"/>
      <c r="I637"/>
      <c r="J637"/>
      <c r="K637"/>
      <c r="L637"/>
      <c r="N637"/>
      <c r="O637"/>
      <c r="P637"/>
      <c r="Q637"/>
      <c r="R637"/>
    </row>
    <row r="638" spans="1:18" x14ac:dyDescent="0.25">
      <c r="A638"/>
      <c r="C638"/>
      <c r="D638"/>
      <c r="E638"/>
      <c r="F638"/>
      <c r="H638"/>
      <c r="I638"/>
      <c r="J638"/>
      <c r="K638"/>
      <c r="L638"/>
      <c r="N638"/>
      <c r="O638"/>
      <c r="P638"/>
      <c r="Q638"/>
      <c r="R638"/>
    </row>
    <row r="639" spans="1:18" x14ac:dyDescent="0.25">
      <c r="A639"/>
      <c r="C639"/>
      <c r="D639"/>
      <c r="E639"/>
      <c r="F639"/>
      <c r="H639"/>
      <c r="I639"/>
      <c r="J639"/>
      <c r="K639"/>
      <c r="L639"/>
      <c r="N639"/>
      <c r="O639"/>
      <c r="P639"/>
      <c r="Q639"/>
      <c r="R639"/>
    </row>
    <row r="640" spans="1:18" x14ac:dyDescent="0.25">
      <c r="A640"/>
      <c r="C640"/>
      <c r="D640"/>
      <c r="E640"/>
      <c r="F640"/>
      <c r="H640"/>
      <c r="I640"/>
      <c r="J640"/>
      <c r="K640"/>
      <c r="L640"/>
      <c r="N640"/>
      <c r="O640"/>
      <c r="P640"/>
      <c r="Q640"/>
      <c r="R640"/>
    </row>
    <row r="641" spans="1:18" x14ac:dyDescent="0.25">
      <c r="A641"/>
      <c r="C641"/>
      <c r="D641"/>
      <c r="E641"/>
      <c r="F641"/>
      <c r="H641"/>
      <c r="I641"/>
      <c r="J641"/>
      <c r="K641"/>
      <c r="L641"/>
      <c r="N641"/>
      <c r="O641"/>
      <c r="P641"/>
      <c r="Q641"/>
      <c r="R641"/>
    </row>
    <row r="642" spans="1:18" x14ac:dyDescent="0.25">
      <c r="A642"/>
      <c r="C642"/>
      <c r="D642"/>
      <c r="E642"/>
      <c r="F642"/>
      <c r="H642"/>
      <c r="I642"/>
      <c r="J642"/>
      <c r="K642"/>
      <c r="L642"/>
      <c r="N642"/>
      <c r="O642"/>
      <c r="P642"/>
      <c r="Q642"/>
      <c r="R642"/>
    </row>
    <row r="643" spans="1:18" x14ac:dyDescent="0.25">
      <c r="A643"/>
      <c r="C643"/>
      <c r="D643"/>
      <c r="E643"/>
      <c r="F643"/>
      <c r="H643"/>
      <c r="I643"/>
      <c r="J643"/>
      <c r="K643"/>
      <c r="L643"/>
      <c r="N643"/>
      <c r="O643"/>
      <c r="P643"/>
      <c r="Q643"/>
      <c r="R643"/>
    </row>
    <row r="644" spans="1:18" x14ac:dyDescent="0.25">
      <c r="A644"/>
      <c r="C644"/>
      <c r="D644"/>
      <c r="E644"/>
      <c r="F644"/>
      <c r="H644"/>
      <c r="I644"/>
      <c r="J644"/>
      <c r="K644"/>
      <c r="L644"/>
      <c r="N644"/>
      <c r="O644"/>
      <c r="P644"/>
      <c r="Q644"/>
      <c r="R644"/>
    </row>
    <row r="645" spans="1:18" x14ac:dyDescent="0.25">
      <c r="A645"/>
      <c r="C645"/>
      <c r="D645"/>
      <c r="E645"/>
      <c r="F645"/>
      <c r="H645"/>
      <c r="I645"/>
      <c r="J645"/>
      <c r="K645"/>
      <c r="L645"/>
      <c r="N645"/>
      <c r="O645"/>
      <c r="P645"/>
      <c r="Q645"/>
      <c r="R645"/>
    </row>
    <row r="646" spans="1:18" x14ac:dyDescent="0.25">
      <c r="A646"/>
      <c r="C646"/>
      <c r="D646"/>
      <c r="E646"/>
      <c r="F646"/>
      <c r="H646"/>
      <c r="I646"/>
      <c r="J646"/>
      <c r="K646"/>
      <c r="L646"/>
      <c r="N646"/>
      <c r="O646"/>
      <c r="P646"/>
      <c r="Q646"/>
      <c r="R646"/>
    </row>
    <row r="647" spans="1:18" x14ac:dyDescent="0.25">
      <c r="A647"/>
      <c r="C647"/>
      <c r="D647"/>
      <c r="E647"/>
      <c r="F647"/>
      <c r="H647"/>
      <c r="I647"/>
      <c r="J647"/>
      <c r="K647"/>
      <c r="L647"/>
      <c r="N647"/>
      <c r="O647"/>
      <c r="P647"/>
      <c r="Q647"/>
      <c r="R647"/>
    </row>
    <row r="648" spans="1:18" x14ac:dyDescent="0.25">
      <c r="A648"/>
      <c r="C648"/>
      <c r="D648"/>
      <c r="E648"/>
      <c r="F648"/>
      <c r="H648"/>
      <c r="I648"/>
      <c r="J648"/>
      <c r="K648"/>
      <c r="L648"/>
      <c r="N648"/>
      <c r="O648"/>
      <c r="P648"/>
      <c r="Q648"/>
      <c r="R648"/>
    </row>
    <row r="649" spans="1:18" x14ac:dyDescent="0.25">
      <c r="A649"/>
      <c r="C649"/>
      <c r="D649"/>
      <c r="E649"/>
      <c r="F649"/>
      <c r="H649"/>
      <c r="I649"/>
      <c r="J649"/>
      <c r="K649"/>
      <c r="L649"/>
      <c r="N649"/>
      <c r="O649"/>
      <c r="P649"/>
      <c r="Q649"/>
      <c r="R649"/>
    </row>
    <row r="650" spans="1:18" x14ac:dyDescent="0.25">
      <c r="A650"/>
      <c r="C650"/>
      <c r="D650"/>
      <c r="E650"/>
      <c r="F650"/>
      <c r="H650"/>
      <c r="I650"/>
      <c r="J650"/>
      <c r="K650"/>
      <c r="L650"/>
      <c r="N650"/>
      <c r="O650"/>
      <c r="P650"/>
      <c r="Q650"/>
      <c r="R650"/>
    </row>
    <row r="651" spans="1:18" x14ac:dyDescent="0.25">
      <c r="A651"/>
      <c r="C651"/>
      <c r="D651"/>
      <c r="E651"/>
      <c r="F651"/>
      <c r="H651"/>
      <c r="I651"/>
      <c r="J651"/>
      <c r="K651"/>
      <c r="L651"/>
      <c r="N651"/>
      <c r="O651"/>
      <c r="P651"/>
      <c r="Q651"/>
      <c r="R651"/>
    </row>
    <row r="652" spans="1:18" x14ac:dyDescent="0.25">
      <c r="A652"/>
      <c r="C652"/>
      <c r="D652"/>
      <c r="E652"/>
      <c r="F652"/>
      <c r="H652"/>
      <c r="I652"/>
      <c r="J652"/>
      <c r="K652"/>
      <c r="L652"/>
      <c r="N652"/>
      <c r="O652"/>
      <c r="P652"/>
      <c r="Q652"/>
      <c r="R652"/>
    </row>
    <row r="653" spans="1:18" x14ac:dyDescent="0.25">
      <c r="A653"/>
      <c r="C653"/>
      <c r="D653"/>
      <c r="E653"/>
      <c r="F653"/>
      <c r="H653"/>
      <c r="I653"/>
      <c r="J653"/>
      <c r="K653"/>
      <c r="L653"/>
      <c r="N653"/>
      <c r="O653"/>
      <c r="P653"/>
      <c r="Q653"/>
      <c r="R653"/>
    </row>
    <row r="654" spans="1:18" x14ac:dyDescent="0.25">
      <c r="A654"/>
      <c r="C654"/>
      <c r="D654"/>
      <c r="E654"/>
      <c r="F654"/>
      <c r="H654"/>
      <c r="I654"/>
      <c r="J654"/>
      <c r="K654"/>
      <c r="L654"/>
      <c r="N654"/>
      <c r="O654"/>
      <c r="P654"/>
      <c r="Q654"/>
      <c r="R654"/>
    </row>
    <row r="655" spans="1:18" x14ac:dyDescent="0.25">
      <c r="A655"/>
      <c r="C655"/>
      <c r="D655"/>
      <c r="E655"/>
      <c r="F655"/>
      <c r="H655"/>
      <c r="I655"/>
      <c r="J655"/>
      <c r="K655"/>
      <c r="L655"/>
      <c r="N655"/>
      <c r="O655"/>
      <c r="P655"/>
      <c r="Q655"/>
      <c r="R655"/>
    </row>
    <row r="656" spans="1:18" x14ac:dyDescent="0.25">
      <c r="A656"/>
      <c r="C656"/>
      <c r="D656"/>
      <c r="E656"/>
      <c r="F656"/>
      <c r="H656"/>
      <c r="I656"/>
      <c r="J656"/>
      <c r="K656"/>
      <c r="L656"/>
      <c r="N656"/>
      <c r="O656"/>
      <c r="P656"/>
      <c r="Q656"/>
      <c r="R656"/>
    </row>
    <row r="657" spans="1:18" x14ac:dyDescent="0.25">
      <c r="A657"/>
      <c r="C657"/>
      <c r="D657"/>
      <c r="E657"/>
      <c r="F657"/>
      <c r="H657"/>
      <c r="I657"/>
      <c r="J657"/>
      <c r="K657"/>
      <c r="L657"/>
      <c r="N657"/>
      <c r="O657"/>
      <c r="P657"/>
      <c r="Q657"/>
      <c r="R657"/>
    </row>
    <row r="658" spans="1:18" x14ac:dyDescent="0.25">
      <c r="A658"/>
      <c r="C658"/>
      <c r="D658"/>
      <c r="E658"/>
      <c r="F658"/>
      <c r="H658"/>
      <c r="I658"/>
      <c r="J658"/>
      <c r="K658"/>
      <c r="L658"/>
      <c r="N658"/>
      <c r="O658"/>
      <c r="P658"/>
      <c r="Q658"/>
      <c r="R658"/>
    </row>
    <row r="659" spans="1:18" x14ac:dyDescent="0.25">
      <c r="A659"/>
      <c r="C659"/>
      <c r="D659"/>
      <c r="E659"/>
      <c r="F659"/>
      <c r="H659"/>
      <c r="I659"/>
      <c r="J659"/>
      <c r="K659"/>
      <c r="L659"/>
      <c r="N659"/>
      <c r="O659"/>
      <c r="P659"/>
      <c r="Q659"/>
      <c r="R659"/>
    </row>
    <row r="660" spans="1:18" x14ac:dyDescent="0.25">
      <c r="A660"/>
      <c r="C660"/>
      <c r="D660"/>
      <c r="E660"/>
      <c r="F660"/>
      <c r="H660"/>
      <c r="I660"/>
      <c r="J660"/>
      <c r="K660"/>
      <c r="L660"/>
      <c r="N660"/>
      <c r="O660"/>
      <c r="P660"/>
      <c r="Q660"/>
      <c r="R660"/>
    </row>
    <row r="661" spans="1:18" x14ac:dyDescent="0.25">
      <c r="A661"/>
      <c r="C661"/>
      <c r="D661"/>
      <c r="E661"/>
      <c r="F661"/>
      <c r="H661"/>
      <c r="I661"/>
      <c r="J661"/>
      <c r="K661"/>
      <c r="L661"/>
      <c r="N661"/>
      <c r="O661"/>
      <c r="P661"/>
      <c r="Q661"/>
      <c r="R661"/>
    </row>
    <row r="662" spans="1:18" x14ac:dyDescent="0.25">
      <c r="A662"/>
      <c r="C662"/>
      <c r="D662"/>
      <c r="E662"/>
      <c r="F662"/>
      <c r="H662"/>
      <c r="I662"/>
      <c r="J662"/>
      <c r="K662"/>
      <c r="L662"/>
      <c r="N662"/>
      <c r="O662"/>
      <c r="P662"/>
      <c r="Q662"/>
      <c r="R662"/>
    </row>
    <row r="663" spans="1:18" x14ac:dyDescent="0.25">
      <c r="A663"/>
      <c r="C663"/>
      <c r="D663"/>
      <c r="E663"/>
      <c r="F663"/>
      <c r="H663"/>
      <c r="I663"/>
      <c r="J663"/>
      <c r="K663"/>
      <c r="L663"/>
      <c r="N663"/>
      <c r="O663"/>
      <c r="P663"/>
      <c r="Q663"/>
      <c r="R663"/>
    </row>
    <row r="664" spans="1:18" x14ac:dyDescent="0.25">
      <c r="A664"/>
      <c r="C664"/>
      <c r="D664"/>
      <c r="E664"/>
      <c r="F664"/>
      <c r="H664"/>
      <c r="I664"/>
      <c r="J664"/>
      <c r="K664"/>
      <c r="L664"/>
      <c r="N664"/>
      <c r="O664"/>
      <c r="P664"/>
      <c r="Q664"/>
      <c r="R664"/>
    </row>
    <row r="665" spans="1:18" x14ac:dyDescent="0.25">
      <c r="A665"/>
      <c r="C665"/>
      <c r="D665"/>
      <c r="E665"/>
      <c r="F665"/>
      <c r="H665"/>
      <c r="I665"/>
      <c r="J665"/>
      <c r="K665"/>
      <c r="L665"/>
      <c r="N665"/>
      <c r="O665"/>
      <c r="P665"/>
      <c r="Q665"/>
      <c r="R665"/>
    </row>
    <row r="666" spans="1:18" x14ac:dyDescent="0.25">
      <c r="A666"/>
      <c r="C666"/>
      <c r="D666"/>
      <c r="E666"/>
      <c r="F666"/>
      <c r="H666"/>
      <c r="I666"/>
      <c r="J666"/>
      <c r="K666"/>
      <c r="L666"/>
      <c r="N666"/>
      <c r="O666"/>
      <c r="P666"/>
      <c r="Q666"/>
      <c r="R666"/>
    </row>
    <row r="667" spans="1:18" x14ac:dyDescent="0.25">
      <c r="A667"/>
      <c r="C667"/>
      <c r="D667"/>
      <c r="E667"/>
      <c r="F667"/>
      <c r="H667"/>
      <c r="I667"/>
      <c r="J667"/>
      <c r="K667"/>
      <c r="L667"/>
      <c r="N667"/>
      <c r="O667"/>
      <c r="P667"/>
      <c r="Q667"/>
      <c r="R667"/>
    </row>
    <row r="668" spans="1:18" x14ac:dyDescent="0.25">
      <c r="A668"/>
      <c r="C668"/>
      <c r="D668"/>
      <c r="E668"/>
      <c r="F668"/>
      <c r="H668"/>
      <c r="I668"/>
      <c r="J668"/>
      <c r="K668"/>
      <c r="L668"/>
      <c r="N668"/>
      <c r="O668"/>
      <c r="P668"/>
      <c r="Q668"/>
      <c r="R668"/>
    </row>
    <row r="669" spans="1:18" x14ac:dyDescent="0.25">
      <c r="A669"/>
      <c r="C669"/>
      <c r="D669"/>
      <c r="E669"/>
      <c r="F669"/>
      <c r="H669"/>
      <c r="I669"/>
      <c r="J669"/>
      <c r="K669"/>
      <c r="L669"/>
      <c r="N669"/>
      <c r="O669"/>
      <c r="P669"/>
      <c r="Q669"/>
      <c r="R669"/>
    </row>
    <row r="670" spans="1:18" x14ac:dyDescent="0.25">
      <c r="A670"/>
      <c r="C670"/>
      <c r="D670"/>
      <c r="E670"/>
      <c r="F670"/>
      <c r="H670"/>
      <c r="I670"/>
      <c r="J670"/>
      <c r="K670"/>
      <c r="L670"/>
      <c r="N670"/>
      <c r="O670"/>
      <c r="P670"/>
      <c r="Q670"/>
      <c r="R670"/>
    </row>
    <row r="671" spans="1:18" x14ac:dyDescent="0.25">
      <c r="A671"/>
      <c r="C671"/>
      <c r="D671"/>
      <c r="E671"/>
      <c r="F671"/>
      <c r="H671"/>
      <c r="I671"/>
      <c r="J671"/>
      <c r="K671"/>
      <c r="L671"/>
      <c r="N671"/>
      <c r="O671"/>
      <c r="P671"/>
      <c r="Q671"/>
      <c r="R671"/>
    </row>
    <row r="672" spans="1:18" x14ac:dyDescent="0.25">
      <c r="A672"/>
      <c r="C672"/>
      <c r="D672"/>
      <c r="E672"/>
      <c r="F672"/>
      <c r="H672"/>
      <c r="I672"/>
      <c r="J672"/>
      <c r="K672"/>
      <c r="L672"/>
      <c r="N672"/>
      <c r="O672"/>
      <c r="P672"/>
      <c r="Q672"/>
      <c r="R672"/>
    </row>
    <row r="673" spans="1:18" x14ac:dyDescent="0.25">
      <c r="A673"/>
      <c r="C673"/>
      <c r="D673"/>
      <c r="E673"/>
      <c r="F673"/>
      <c r="H673"/>
      <c r="I673"/>
      <c r="J673"/>
      <c r="K673"/>
      <c r="L673"/>
      <c r="N673"/>
      <c r="O673"/>
      <c r="P673"/>
      <c r="Q673"/>
      <c r="R673"/>
    </row>
    <row r="674" spans="1:18" x14ac:dyDescent="0.25">
      <c r="A674"/>
      <c r="C674"/>
      <c r="D674"/>
      <c r="E674"/>
      <c r="F674"/>
      <c r="H674"/>
      <c r="I674"/>
      <c r="J674"/>
      <c r="K674"/>
      <c r="L674"/>
      <c r="N674"/>
      <c r="O674"/>
      <c r="P674"/>
      <c r="Q674"/>
      <c r="R674"/>
    </row>
    <row r="675" spans="1:18" x14ac:dyDescent="0.25">
      <c r="A675"/>
      <c r="C675"/>
      <c r="D675"/>
      <c r="E675"/>
      <c r="F675"/>
      <c r="H675"/>
      <c r="I675"/>
      <c r="J675"/>
      <c r="K675"/>
      <c r="L675"/>
      <c r="N675"/>
      <c r="O675"/>
      <c r="P675"/>
      <c r="Q675"/>
      <c r="R675"/>
    </row>
    <row r="676" spans="1:18" x14ac:dyDescent="0.25">
      <c r="A676"/>
      <c r="C676"/>
      <c r="D676"/>
      <c r="E676"/>
      <c r="F676"/>
      <c r="H676"/>
      <c r="I676"/>
      <c r="J676"/>
      <c r="K676"/>
      <c r="L676"/>
      <c r="N676"/>
      <c r="O676"/>
      <c r="P676"/>
      <c r="Q676"/>
      <c r="R676"/>
    </row>
    <row r="677" spans="1:18" x14ac:dyDescent="0.25">
      <c r="A677"/>
      <c r="C677"/>
      <c r="D677"/>
      <c r="E677"/>
      <c r="F677"/>
      <c r="H677"/>
      <c r="I677"/>
      <c r="J677"/>
      <c r="K677"/>
      <c r="L677"/>
      <c r="N677"/>
      <c r="O677"/>
      <c r="P677"/>
      <c r="Q677"/>
      <c r="R677"/>
    </row>
    <row r="678" spans="1:18" x14ac:dyDescent="0.25">
      <c r="A678"/>
      <c r="C678"/>
      <c r="D678"/>
      <c r="E678"/>
      <c r="F678"/>
      <c r="H678"/>
      <c r="I678"/>
      <c r="J678"/>
      <c r="K678"/>
      <c r="L678"/>
      <c r="N678"/>
      <c r="O678"/>
      <c r="P678"/>
      <c r="Q678"/>
      <c r="R678"/>
    </row>
    <row r="679" spans="1:18" x14ac:dyDescent="0.25">
      <c r="A679"/>
      <c r="C679"/>
      <c r="D679"/>
      <c r="E679"/>
      <c r="F679"/>
      <c r="H679"/>
      <c r="I679"/>
      <c r="J679"/>
      <c r="K679"/>
      <c r="L679"/>
      <c r="N679"/>
      <c r="O679"/>
      <c r="P679"/>
      <c r="Q679"/>
      <c r="R679"/>
    </row>
    <row r="680" spans="1:18" x14ac:dyDescent="0.25">
      <c r="A680"/>
      <c r="C680"/>
      <c r="D680"/>
      <c r="E680"/>
      <c r="F680"/>
      <c r="H680"/>
      <c r="I680"/>
      <c r="J680"/>
      <c r="K680"/>
      <c r="L680"/>
      <c r="N680"/>
      <c r="O680"/>
      <c r="P680"/>
      <c r="Q680"/>
      <c r="R680"/>
    </row>
    <row r="681" spans="1:18" x14ac:dyDescent="0.25">
      <c r="A681"/>
      <c r="C681"/>
      <c r="D681"/>
      <c r="E681"/>
      <c r="F681"/>
      <c r="H681"/>
      <c r="I681"/>
      <c r="J681"/>
      <c r="K681"/>
      <c r="L681"/>
      <c r="N681"/>
      <c r="O681"/>
      <c r="P681"/>
      <c r="Q681"/>
      <c r="R681"/>
    </row>
    <row r="682" spans="1:18" x14ac:dyDescent="0.25">
      <c r="A682"/>
      <c r="C682"/>
      <c r="D682"/>
      <c r="E682"/>
      <c r="F682"/>
      <c r="H682"/>
      <c r="I682"/>
      <c r="J682"/>
      <c r="K682"/>
      <c r="L682"/>
      <c r="N682"/>
      <c r="O682"/>
      <c r="P682"/>
      <c r="Q682"/>
      <c r="R682"/>
    </row>
    <row r="683" spans="1:18" x14ac:dyDescent="0.25">
      <c r="A683"/>
      <c r="C683"/>
      <c r="D683"/>
      <c r="E683"/>
      <c r="F683"/>
      <c r="H683"/>
      <c r="I683"/>
      <c r="J683"/>
      <c r="K683"/>
      <c r="L683"/>
      <c r="N683"/>
      <c r="O683"/>
      <c r="P683"/>
      <c r="Q683"/>
      <c r="R683"/>
    </row>
    <row r="684" spans="1:18" x14ac:dyDescent="0.25">
      <c r="A684"/>
      <c r="C684"/>
      <c r="D684"/>
      <c r="E684"/>
      <c r="F684"/>
      <c r="H684"/>
      <c r="I684"/>
      <c r="J684"/>
      <c r="K684"/>
      <c r="L684"/>
      <c r="N684"/>
      <c r="O684"/>
      <c r="P684"/>
      <c r="Q684"/>
      <c r="R684"/>
    </row>
    <row r="685" spans="1:18" x14ac:dyDescent="0.25">
      <c r="A685"/>
      <c r="C685"/>
      <c r="D685"/>
      <c r="E685"/>
      <c r="F685"/>
      <c r="H685"/>
      <c r="I685"/>
      <c r="J685"/>
      <c r="K685"/>
      <c r="L685"/>
      <c r="N685"/>
      <c r="O685"/>
      <c r="P685"/>
      <c r="Q685"/>
      <c r="R685"/>
    </row>
    <row r="686" spans="1:18" x14ac:dyDescent="0.25">
      <c r="A686"/>
      <c r="C686"/>
      <c r="D686"/>
      <c r="E686"/>
      <c r="F686"/>
      <c r="H686"/>
      <c r="I686"/>
      <c r="J686"/>
      <c r="K686"/>
      <c r="L686"/>
      <c r="N686"/>
      <c r="O686"/>
      <c r="P686"/>
      <c r="Q686"/>
      <c r="R686"/>
    </row>
    <row r="687" spans="1:18" x14ac:dyDescent="0.25">
      <c r="A687"/>
      <c r="C687"/>
      <c r="D687"/>
      <c r="E687"/>
      <c r="F687"/>
      <c r="H687"/>
      <c r="I687"/>
      <c r="J687"/>
      <c r="K687"/>
      <c r="L687"/>
      <c r="N687"/>
      <c r="O687"/>
      <c r="P687"/>
      <c r="Q687"/>
      <c r="R687"/>
    </row>
    <row r="688" spans="1:18" x14ac:dyDescent="0.25">
      <c r="A688"/>
      <c r="C688"/>
      <c r="D688"/>
      <c r="E688"/>
      <c r="F688"/>
      <c r="H688"/>
      <c r="I688"/>
      <c r="J688"/>
      <c r="K688"/>
      <c r="L688"/>
      <c r="N688"/>
      <c r="O688"/>
      <c r="P688"/>
      <c r="Q688"/>
      <c r="R688"/>
    </row>
    <row r="689" spans="1:18" x14ac:dyDescent="0.25">
      <c r="A689"/>
      <c r="C689"/>
      <c r="D689"/>
      <c r="E689"/>
      <c r="F689"/>
      <c r="H689"/>
      <c r="I689"/>
      <c r="J689"/>
      <c r="K689"/>
      <c r="L689"/>
      <c r="N689"/>
      <c r="O689"/>
      <c r="P689"/>
      <c r="Q689"/>
      <c r="R689"/>
    </row>
    <row r="690" spans="1:18" x14ac:dyDescent="0.25">
      <c r="A690"/>
      <c r="C690"/>
      <c r="D690"/>
      <c r="E690"/>
      <c r="F690"/>
      <c r="H690"/>
      <c r="I690"/>
      <c r="J690"/>
      <c r="K690"/>
      <c r="L690"/>
      <c r="N690"/>
      <c r="O690"/>
      <c r="P690"/>
      <c r="Q690"/>
      <c r="R690"/>
    </row>
    <row r="691" spans="1:18" x14ac:dyDescent="0.25">
      <c r="A691"/>
      <c r="C691"/>
      <c r="D691"/>
      <c r="E691"/>
      <c r="F691"/>
      <c r="H691"/>
      <c r="I691"/>
      <c r="J691"/>
      <c r="K691"/>
      <c r="L691"/>
      <c r="N691"/>
      <c r="O691"/>
      <c r="P691"/>
      <c r="Q691"/>
      <c r="R691"/>
    </row>
    <row r="692" spans="1:18" x14ac:dyDescent="0.25">
      <c r="A692"/>
      <c r="C692"/>
      <c r="D692"/>
      <c r="E692"/>
      <c r="F692"/>
      <c r="H692"/>
      <c r="I692"/>
      <c r="J692"/>
      <c r="K692"/>
      <c r="L692"/>
      <c r="N692"/>
      <c r="O692"/>
      <c r="P692"/>
      <c r="Q692"/>
      <c r="R692"/>
    </row>
    <row r="693" spans="1:18" x14ac:dyDescent="0.25">
      <c r="A693"/>
      <c r="C693"/>
      <c r="D693"/>
      <c r="E693"/>
      <c r="F693"/>
      <c r="H693"/>
      <c r="I693"/>
      <c r="J693"/>
      <c r="K693"/>
      <c r="L693"/>
      <c r="N693"/>
      <c r="O693"/>
      <c r="P693"/>
      <c r="Q693"/>
      <c r="R693"/>
    </row>
    <row r="694" spans="1:18" x14ac:dyDescent="0.25">
      <c r="A694"/>
      <c r="C694"/>
      <c r="D694"/>
      <c r="E694"/>
      <c r="F694"/>
      <c r="H694"/>
      <c r="I694"/>
      <c r="J694"/>
      <c r="K694"/>
      <c r="L694"/>
      <c r="N694"/>
      <c r="O694"/>
      <c r="P694"/>
      <c r="Q694"/>
      <c r="R694"/>
    </row>
    <row r="695" spans="1:18" x14ac:dyDescent="0.25">
      <c r="A695"/>
      <c r="C695"/>
      <c r="D695"/>
      <c r="E695"/>
      <c r="F695"/>
      <c r="H695"/>
      <c r="I695"/>
      <c r="J695"/>
      <c r="K695"/>
      <c r="L695"/>
      <c r="N695"/>
      <c r="O695"/>
      <c r="P695"/>
      <c r="Q695"/>
      <c r="R695"/>
    </row>
    <row r="696" spans="1:18" x14ac:dyDescent="0.25">
      <c r="A696"/>
      <c r="C696"/>
      <c r="D696"/>
      <c r="E696"/>
      <c r="F696"/>
      <c r="H696"/>
      <c r="I696"/>
      <c r="J696"/>
      <c r="K696"/>
      <c r="L696"/>
      <c r="N696"/>
      <c r="O696"/>
      <c r="P696"/>
      <c r="Q696"/>
      <c r="R696"/>
    </row>
    <row r="697" spans="1:18" x14ac:dyDescent="0.25">
      <c r="A697"/>
      <c r="C697"/>
      <c r="D697"/>
      <c r="E697"/>
      <c r="F697"/>
      <c r="H697"/>
      <c r="I697"/>
      <c r="J697"/>
      <c r="K697"/>
      <c r="L697"/>
      <c r="N697"/>
      <c r="O697"/>
      <c r="P697"/>
      <c r="Q697"/>
      <c r="R697"/>
    </row>
    <row r="698" spans="1:18" x14ac:dyDescent="0.25">
      <c r="A698"/>
      <c r="C698"/>
      <c r="D698"/>
      <c r="E698"/>
      <c r="F698"/>
      <c r="H698"/>
      <c r="I698"/>
      <c r="J698"/>
      <c r="K698"/>
      <c r="L698"/>
      <c r="N698"/>
      <c r="O698"/>
      <c r="P698"/>
      <c r="Q698"/>
      <c r="R698"/>
    </row>
    <row r="699" spans="1:18" x14ac:dyDescent="0.25">
      <c r="A699"/>
      <c r="C699"/>
      <c r="D699"/>
      <c r="E699"/>
      <c r="F699"/>
      <c r="H699"/>
      <c r="I699"/>
      <c r="J699"/>
      <c r="K699"/>
      <c r="L699"/>
      <c r="N699"/>
      <c r="O699"/>
      <c r="P699"/>
      <c r="Q699"/>
      <c r="R699"/>
    </row>
    <row r="700" spans="1:18" x14ac:dyDescent="0.25">
      <c r="A700"/>
      <c r="C700"/>
      <c r="D700"/>
      <c r="E700"/>
      <c r="F700"/>
      <c r="H700"/>
      <c r="I700"/>
      <c r="J700"/>
      <c r="K700"/>
      <c r="L700"/>
      <c r="N700"/>
      <c r="O700"/>
      <c r="P700"/>
      <c r="Q700"/>
      <c r="R700"/>
    </row>
    <row r="701" spans="1:18" x14ac:dyDescent="0.25">
      <c r="A701"/>
      <c r="C701"/>
      <c r="D701"/>
      <c r="E701"/>
      <c r="F701"/>
      <c r="H701"/>
      <c r="I701"/>
      <c r="J701"/>
      <c r="K701"/>
      <c r="L701"/>
      <c r="N701"/>
      <c r="O701"/>
      <c r="P701"/>
      <c r="Q701"/>
      <c r="R701"/>
    </row>
    <row r="702" spans="1:18" x14ac:dyDescent="0.25">
      <c r="A702"/>
      <c r="C702"/>
      <c r="D702"/>
      <c r="E702"/>
      <c r="F702"/>
      <c r="H702"/>
      <c r="I702"/>
      <c r="J702"/>
      <c r="K702"/>
      <c r="L702"/>
      <c r="N702"/>
      <c r="O702"/>
      <c r="P702"/>
      <c r="Q702"/>
      <c r="R702"/>
    </row>
    <row r="703" spans="1:18" x14ac:dyDescent="0.25">
      <c r="A703"/>
      <c r="C703"/>
      <c r="D703"/>
      <c r="E703"/>
      <c r="F703"/>
      <c r="H703"/>
      <c r="I703"/>
      <c r="J703"/>
      <c r="K703"/>
      <c r="L703"/>
      <c r="N703"/>
      <c r="O703"/>
      <c r="P703"/>
      <c r="Q703"/>
      <c r="R703"/>
    </row>
    <row r="704" spans="1:18" x14ac:dyDescent="0.25">
      <c r="A704"/>
      <c r="C704"/>
      <c r="D704"/>
      <c r="E704"/>
      <c r="F704"/>
      <c r="H704"/>
      <c r="I704"/>
      <c r="J704"/>
      <c r="K704"/>
      <c r="L704"/>
      <c r="N704"/>
      <c r="O704"/>
      <c r="P704"/>
      <c r="Q704"/>
      <c r="R704"/>
    </row>
    <row r="705" spans="1:18" x14ac:dyDescent="0.25">
      <c r="A705"/>
      <c r="C705"/>
      <c r="D705"/>
      <c r="E705"/>
      <c r="F705"/>
      <c r="H705"/>
      <c r="I705"/>
      <c r="J705"/>
      <c r="K705"/>
      <c r="L705"/>
      <c r="N705"/>
      <c r="O705"/>
      <c r="P705"/>
      <c r="Q705"/>
      <c r="R705"/>
    </row>
    <row r="706" spans="1:18" x14ac:dyDescent="0.25">
      <c r="A706"/>
      <c r="C706"/>
      <c r="D706"/>
      <c r="E706"/>
      <c r="F706"/>
      <c r="H706"/>
      <c r="I706"/>
      <c r="J706"/>
      <c r="K706"/>
      <c r="L706"/>
      <c r="N706"/>
      <c r="O706"/>
      <c r="P706"/>
      <c r="Q706"/>
      <c r="R706"/>
    </row>
    <row r="707" spans="1:18" x14ac:dyDescent="0.25">
      <c r="A707"/>
      <c r="C707"/>
      <c r="D707"/>
      <c r="E707"/>
      <c r="F707"/>
      <c r="H707"/>
      <c r="I707"/>
      <c r="J707"/>
      <c r="K707"/>
      <c r="L707"/>
      <c r="N707"/>
      <c r="O707"/>
      <c r="P707"/>
      <c r="Q707"/>
      <c r="R707"/>
    </row>
    <row r="708" spans="1:18" x14ac:dyDescent="0.25">
      <c r="A708"/>
      <c r="C708"/>
      <c r="D708"/>
      <c r="E708"/>
      <c r="F708"/>
      <c r="H708"/>
      <c r="I708"/>
      <c r="J708"/>
      <c r="K708"/>
      <c r="L708"/>
      <c r="N708"/>
      <c r="O708"/>
      <c r="P708"/>
      <c r="Q708"/>
      <c r="R708"/>
    </row>
    <row r="709" spans="1:18" x14ac:dyDescent="0.25">
      <c r="A709"/>
      <c r="C709"/>
      <c r="D709"/>
      <c r="E709"/>
      <c r="F709"/>
      <c r="H709"/>
      <c r="I709"/>
      <c r="J709"/>
      <c r="K709"/>
      <c r="L709"/>
      <c r="N709"/>
      <c r="O709"/>
      <c r="P709"/>
      <c r="Q709"/>
      <c r="R709"/>
    </row>
    <row r="710" spans="1:18" x14ac:dyDescent="0.25">
      <c r="A710"/>
      <c r="C710"/>
      <c r="D710"/>
      <c r="E710"/>
      <c r="F710"/>
      <c r="H710"/>
      <c r="I710"/>
      <c r="J710"/>
      <c r="K710"/>
      <c r="L710"/>
      <c r="N710"/>
      <c r="O710"/>
      <c r="P710"/>
      <c r="Q710"/>
      <c r="R710"/>
    </row>
    <row r="711" spans="1:18" x14ac:dyDescent="0.25">
      <c r="A711"/>
      <c r="C711"/>
      <c r="D711"/>
      <c r="E711"/>
      <c r="F711"/>
      <c r="H711"/>
      <c r="I711"/>
      <c r="J711"/>
      <c r="K711"/>
      <c r="L711"/>
      <c r="N711"/>
      <c r="O711"/>
      <c r="P711"/>
      <c r="Q711"/>
      <c r="R711"/>
    </row>
    <row r="712" spans="1:18" x14ac:dyDescent="0.25">
      <c r="A712"/>
      <c r="C712"/>
      <c r="D712"/>
      <c r="E712"/>
      <c r="F712"/>
      <c r="H712"/>
      <c r="I712"/>
      <c r="J712"/>
      <c r="K712"/>
      <c r="L712"/>
      <c r="N712"/>
      <c r="O712"/>
      <c r="P712"/>
      <c r="Q712"/>
      <c r="R712"/>
    </row>
    <row r="713" spans="1:18" x14ac:dyDescent="0.25">
      <c r="A713"/>
      <c r="C713"/>
      <c r="D713"/>
      <c r="E713"/>
      <c r="F713"/>
      <c r="H713"/>
      <c r="I713"/>
      <c r="J713"/>
      <c r="K713"/>
      <c r="L713"/>
      <c r="N713"/>
      <c r="O713"/>
      <c r="P713"/>
      <c r="Q713"/>
      <c r="R713"/>
    </row>
    <row r="714" spans="1:18" x14ac:dyDescent="0.25">
      <c r="A714"/>
      <c r="C714"/>
      <c r="D714"/>
      <c r="E714"/>
      <c r="F714"/>
      <c r="H714"/>
      <c r="I714"/>
      <c r="J714"/>
      <c r="K714"/>
      <c r="L714"/>
      <c r="N714"/>
      <c r="O714"/>
      <c r="P714"/>
      <c r="Q714"/>
      <c r="R714"/>
    </row>
    <row r="715" spans="1:18" x14ac:dyDescent="0.25">
      <c r="A715"/>
      <c r="C715"/>
      <c r="D715"/>
      <c r="E715"/>
      <c r="F715"/>
      <c r="H715"/>
      <c r="I715"/>
      <c r="J715"/>
      <c r="K715"/>
      <c r="L715"/>
      <c r="N715"/>
      <c r="O715"/>
      <c r="P715"/>
      <c r="Q715"/>
      <c r="R715"/>
    </row>
    <row r="716" spans="1:18" x14ac:dyDescent="0.25">
      <c r="A716"/>
      <c r="C716"/>
      <c r="D716"/>
      <c r="E716"/>
      <c r="F716"/>
      <c r="H716"/>
      <c r="I716"/>
      <c r="J716"/>
      <c r="K716"/>
      <c r="L716"/>
      <c r="N716"/>
      <c r="O716"/>
      <c r="P716"/>
      <c r="Q716"/>
      <c r="R716"/>
    </row>
    <row r="717" spans="1:18" x14ac:dyDescent="0.25">
      <c r="A717"/>
      <c r="C717"/>
      <c r="D717"/>
      <c r="E717"/>
      <c r="F717"/>
      <c r="H717"/>
      <c r="I717"/>
      <c r="J717"/>
      <c r="K717"/>
      <c r="L717"/>
      <c r="N717"/>
      <c r="O717"/>
      <c r="P717"/>
      <c r="Q717"/>
      <c r="R717"/>
    </row>
    <row r="718" spans="1:18" x14ac:dyDescent="0.25">
      <c r="A718"/>
      <c r="C718"/>
      <c r="D718"/>
      <c r="E718"/>
      <c r="F718"/>
      <c r="H718"/>
      <c r="I718"/>
      <c r="J718"/>
      <c r="K718"/>
      <c r="L718"/>
      <c r="N718"/>
      <c r="O718"/>
      <c r="P718"/>
      <c r="Q718"/>
      <c r="R718"/>
    </row>
    <row r="719" spans="1:18" x14ac:dyDescent="0.25">
      <c r="A719"/>
      <c r="C719"/>
      <c r="D719"/>
      <c r="E719"/>
      <c r="F719"/>
      <c r="H719"/>
      <c r="I719"/>
      <c r="J719"/>
      <c r="K719"/>
      <c r="L719"/>
      <c r="N719"/>
      <c r="O719"/>
      <c r="P719"/>
      <c r="Q719"/>
      <c r="R719"/>
    </row>
    <row r="720" spans="1:18" x14ac:dyDescent="0.25">
      <c r="A720"/>
      <c r="C720"/>
      <c r="D720"/>
      <c r="E720"/>
      <c r="F720"/>
      <c r="H720"/>
      <c r="I720"/>
      <c r="J720"/>
      <c r="K720"/>
      <c r="L720"/>
      <c r="N720"/>
      <c r="O720"/>
      <c r="P720"/>
      <c r="Q720"/>
      <c r="R720"/>
    </row>
    <row r="721" spans="1:18" x14ac:dyDescent="0.25">
      <c r="A721"/>
      <c r="C721"/>
      <c r="D721"/>
      <c r="E721"/>
      <c r="F721"/>
      <c r="H721"/>
      <c r="I721"/>
      <c r="J721"/>
      <c r="K721"/>
      <c r="L721"/>
      <c r="N721"/>
      <c r="O721"/>
      <c r="P721"/>
      <c r="Q721"/>
      <c r="R721"/>
    </row>
    <row r="722" spans="1:18" x14ac:dyDescent="0.25">
      <c r="A722"/>
      <c r="C722"/>
      <c r="D722"/>
      <c r="E722"/>
      <c r="F722"/>
      <c r="H722"/>
      <c r="I722"/>
      <c r="J722"/>
      <c r="K722"/>
      <c r="L722"/>
      <c r="N722"/>
      <c r="O722"/>
      <c r="P722"/>
      <c r="Q722"/>
      <c r="R722"/>
    </row>
    <row r="723" spans="1:18" x14ac:dyDescent="0.25">
      <c r="A723"/>
      <c r="C723"/>
      <c r="D723"/>
      <c r="E723"/>
      <c r="F723"/>
      <c r="H723"/>
      <c r="I723"/>
      <c r="J723"/>
      <c r="K723"/>
      <c r="L723"/>
      <c r="N723"/>
      <c r="O723"/>
      <c r="P723"/>
      <c r="Q723"/>
      <c r="R723"/>
    </row>
    <row r="724" spans="1:18" x14ac:dyDescent="0.25">
      <c r="A724"/>
      <c r="C724"/>
      <c r="D724"/>
      <c r="E724"/>
      <c r="F724"/>
      <c r="H724"/>
      <c r="I724"/>
      <c r="J724"/>
      <c r="K724"/>
      <c r="L724"/>
      <c r="N724"/>
      <c r="O724"/>
      <c r="P724"/>
      <c r="Q724"/>
      <c r="R724"/>
    </row>
    <row r="725" spans="1:18" x14ac:dyDescent="0.25">
      <c r="A725"/>
      <c r="C725"/>
      <c r="D725"/>
      <c r="E725"/>
      <c r="F725"/>
      <c r="H725"/>
      <c r="I725"/>
      <c r="J725"/>
      <c r="K725"/>
      <c r="L725"/>
      <c r="N725"/>
      <c r="O725"/>
      <c r="P725"/>
      <c r="Q725"/>
      <c r="R725"/>
    </row>
    <row r="726" spans="1:18" x14ac:dyDescent="0.25">
      <c r="A726"/>
      <c r="C726"/>
      <c r="D726"/>
      <c r="E726"/>
      <c r="F726"/>
      <c r="H726"/>
      <c r="I726"/>
      <c r="J726"/>
      <c r="K726"/>
      <c r="L726"/>
      <c r="N726"/>
      <c r="O726"/>
      <c r="P726"/>
      <c r="Q726"/>
      <c r="R726"/>
    </row>
    <row r="727" spans="1:18" x14ac:dyDescent="0.25">
      <c r="A727"/>
      <c r="C727"/>
      <c r="D727"/>
      <c r="E727"/>
      <c r="F727"/>
      <c r="H727"/>
      <c r="I727"/>
      <c r="J727"/>
      <c r="K727"/>
      <c r="L727"/>
      <c r="N727"/>
      <c r="O727"/>
      <c r="P727"/>
      <c r="Q727"/>
      <c r="R727"/>
    </row>
    <row r="728" spans="1:18" x14ac:dyDescent="0.25">
      <c r="A728"/>
      <c r="C728"/>
      <c r="D728"/>
      <c r="E728"/>
      <c r="F728"/>
      <c r="H728"/>
      <c r="I728"/>
      <c r="J728"/>
      <c r="K728"/>
      <c r="L728"/>
      <c r="N728"/>
      <c r="O728"/>
      <c r="P728"/>
      <c r="Q728"/>
      <c r="R728"/>
    </row>
    <row r="729" spans="1:18" x14ac:dyDescent="0.25">
      <c r="A729"/>
      <c r="C729"/>
      <c r="D729"/>
      <c r="E729"/>
      <c r="F729"/>
      <c r="H729"/>
      <c r="I729"/>
      <c r="J729"/>
      <c r="K729"/>
      <c r="L729"/>
      <c r="N729"/>
      <c r="O729"/>
      <c r="P729"/>
      <c r="Q729"/>
      <c r="R729"/>
    </row>
    <row r="730" spans="1:18" x14ac:dyDescent="0.25">
      <c r="A730"/>
      <c r="C730"/>
      <c r="D730"/>
      <c r="E730"/>
      <c r="F730"/>
      <c r="H730"/>
      <c r="I730"/>
      <c r="J730"/>
      <c r="K730"/>
      <c r="L730"/>
      <c r="N730"/>
      <c r="O730"/>
      <c r="P730"/>
      <c r="Q730"/>
      <c r="R730"/>
    </row>
    <row r="731" spans="1:18" x14ac:dyDescent="0.25">
      <c r="A731"/>
      <c r="C731"/>
      <c r="D731"/>
      <c r="E731"/>
      <c r="F731"/>
      <c r="H731"/>
      <c r="I731"/>
      <c r="J731"/>
      <c r="K731"/>
      <c r="L731"/>
      <c r="N731"/>
      <c r="O731"/>
      <c r="P731"/>
      <c r="Q731"/>
      <c r="R731"/>
    </row>
    <row r="732" spans="1:18" x14ac:dyDescent="0.25">
      <c r="A732"/>
      <c r="C732"/>
      <c r="D732"/>
      <c r="E732"/>
      <c r="F732"/>
      <c r="H732"/>
      <c r="I732"/>
      <c r="J732"/>
      <c r="K732"/>
      <c r="L732"/>
      <c r="N732"/>
      <c r="O732"/>
      <c r="P732"/>
      <c r="Q732"/>
      <c r="R732"/>
    </row>
    <row r="733" spans="1:18" x14ac:dyDescent="0.25">
      <c r="A733"/>
      <c r="C733"/>
      <c r="D733"/>
      <c r="E733"/>
      <c r="F733"/>
      <c r="H733"/>
      <c r="I733"/>
      <c r="J733"/>
      <c r="K733"/>
      <c r="L733"/>
      <c r="N733"/>
      <c r="O733"/>
      <c r="P733"/>
      <c r="Q733"/>
      <c r="R733"/>
    </row>
    <row r="734" spans="1:18" x14ac:dyDescent="0.25">
      <c r="A734"/>
      <c r="C734"/>
      <c r="D734"/>
      <c r="E734"/>
      <c r="F734"/>
      <c r="H734"/>
      <c r="I734"/>
      <c r="J734"/>
      <c r="K734"/>
      <c r="L734"/>
      <c r="N734"/>
      <c r="O734"/>
      <c r="P734"/>
      <c r="Q734"/>
      <c r="R734"/>
    </row>
    <row r="735" spans="1:18" x14ac:dyDescent="0.25">
      <c r="A735"/>
      <c r="C735"/>
      <c r="D735"/>
      <c r="E735"/>
      <c r="F735"/>
      <c r="H735"/>
      <c r="I735"/>
      <c r="J735"/>
      <c r="K735"/>
      <c r="L735"/>
      <c r="N735"/>
      <c r="O735"/>
      <c r="P735"/>
      <c r="Q735"/>
      <c r="R735"/>
    </row>
    <row r="736" spans="1:18" x14ac:dyDescent="0.25">
      <c r="A736"/>
      <c r="C736"/>
      <c r="D736"/>
      <c r="E736"/>
      <c r="F736"/>
      <c r="H736"/>
      <c r="I736"/>
      <c r="J736"/>
      <c r="K736"/>
      <c r="L736"/>
      <c r="N736"/>
      <c r="O736"/>
      <c r="P736"/>
      <c r="Q736"/>
      <c r="R736"/>
    </row>
    <row r="737" spans="1:18" x14ac:dyDescent="0.25">
      <c r="A737"/>
      <c r="C737"/>
      <c r="D737"/>
      <c r="E737"/>
      <c r="F737"/>
      <c r="H737"/>
      <c r="I737"/>
      <c r="J737"/>
      <c r="K737"/>
      <c r="L737"/>
      <c r="N737"/>
      <c r="O737"/>
      <c r="P737"/>
      <c r="Q737"/>
      <c r="R737"/>
    </row>
    <row r="738" spans="1:18" x14ac:dyDescent="0.25">
      <c r="A738"/>
      <c r="C738"/>
      <c r="D738"/>
      <c r="E738"/>
      <c r="F738"/>
      <c r="H738"/>
      <c r="I738"/>
      <c r="J738"/>
      <c r="K738"/>
      <c r="L738"/>
      <c r="N738"/>
      <c r="O738"/>
      <c r="P738"/>
      <c r="Q738"/>
      <c r="R738"/>
    </row>
    <row r="739" spans="1:18" x14ac:dyDescent="0.25">
      <c r="A739"/>
      <c r="C739"/>
      <c r="D739"/>
      <c r="E739"/>
      <c r="F739"/>
      <c r="H739"/>
      <c r="I739"/>
      <c r="J739"/>
      <c r="K739"/>
      <c r="L739"/>
      <c r="N739"/>
      <c r="O739"/>
      <c r="P739"/>
      <c r="Q739"/>
      <c r="R739"/>
    </row>
    <row r="740" spans="1:18" x14ac:dyDescent="0.25">
      <c r="A740"/>
      <c r="C740"/>
      <c r="D740"/>
      <c r="E740"/>
      <c r="F740"/>
      <c r="H740"/>
      <c r="I740"/>
      <c r="J740"/>
      <c r="K740"/>
      <c r="L740"/>
      <c r="N740"/>
      <c r="O740"/>
      <c r="P740"/>
      <c r="Q740"/>
      <c r="R740"/>
    </row>
    <row r="741" spans="1:18" x14ac:dyDescent="0.25">
      <c r="A741"/>
      <c r="C741"/>
      <c r="D741"/>
      <c r="E741"/>
      <c r="F741"/>
      <c r="H741"/>
      <c r="I741"/>
      <c r="J741"/>
      <c r="K741"/>
      <c r="L741"/>
      <c r="N741"/>
      <c r="O741"/>
      <c r="P741"/>
      <c r="Q741"/>
      <c r="R741"/>
    </row>
    <row r="742" spans="1:18" x14ac:dyDescent="0.25">
      <c r="A742"/>
      <c r="C742"/>
      <c r="D742"/>
      <c r="E742"/>
      <c r="F742"/>
      <c r="H742"/>
      <c r="I742"/>
      <c r="J742"/>
      <c r="K742"/>
      <c r="L742"/>
      <c r="N742"/>
      <c r="O742"/>
      <c r="P742"/>
      <c r="Q742"/>
      <c r="R742"/>
    </row>
    <row r="743" spans="1:18" x14ac:dyDescent="0.25">
      <c r="A743"/>
      <c r="C743"/>
      <c r="D743"/>
      <c r="E743"/>
      <c r="F743"/>
      <c r="H743"/>
      <c r="I743"/>
      <c r="J743"/>
      <c r="K743"/>
      <c r="L743"/>
      <c r="N743"/>
      <c r="O743"/>
      <c r="P743"/>
      <c r="Q743"/>
      <c r="R743"/>
    </row>
    <row r="744" spans="1:18" x14ac:dyDescent="0.25">
      <c r="A744"/>
      <c r="C744"/>
      <c r="D744"/>
      <c r="E744"/>
      <c r="F744"/>
      <c r="H744"/>
      <c r="I744"/>
      <c r="J744"/>
      <c r="K744"/>
      <c r="L744"/>
      <c r="N744"/>
      <c r="O744"/>
      <c r="P744"/>
      <c r="Q744"/>
      <c r="R744"/>
    </row>
    <row r="745" spans="1:18" x14ac:dyDescent="0.25">
      <c r="A745"/>
      <c r="C745"/>
      <c r="D745"/>
      <c r="E745"/>
      <c r="F745"/>
      <c r="H745"/>
      <c r="I745"/>
      <c r="J745"/>
      <c r="K745"/>
      <c r="L745"/>
      <c r="N745"/>
      <c r="O745"/>
      <c r="P745"/>
      <c r="Q745"/>
      <c r="R745"/>
    </row>
    <row r="746" spans="1:18" x14ac:dyDescent="0.25">
      <c r="A746"/>
      <c r="C746"/>
      <c r="D746"/>
      <c r="E746"/>
      <c r="F746"/>
      <c r="H746"/>
      <c r="I746"/>
      <c r="J746"/>
      <c r="K746"/>
      <c r="L746"/>
      <c r="N746"/>
      <c r="O746"/>
      <c r="P746"/>
      <c r="Q746"/>
      <c r="R746"/>
    </row>
    <row r="747" spans="1:18" x14ac:dyDescent="0.25">
      <c r="A747"/>
      <c r="C747"/>
      <c r="D747"/>
      <c r="E747"/>
      <c r="F747"/>
      <c r="H747"/>
      <c r="I747"/>
      <c r="J747"/>
      <c r="K747"/>
      <c r="L747"/>
      <c r="N747"/>
      <c r="O747"/>
      <c r="P747"/>
      <c r="Q747"/>
      <c r="R747"/>
    </row>
    <row r="748" spans="1:18" x14ac:dyDescent="0.25">
      <c r="A748"/>
      <c r="C748"/>
      <c r="D748"/>
      <c r="E748"/>
      <c r="F748"/>
      <c r="H748"/>
      <c r="I748"/>
      <c r="J748"/>
      <c r="K748"/>
      <c r="L748"/>
      <c r="N748"/>
      <c r="O748"/>
      <c r="P748"/>
      <c r="Q748"/>
      <c r="R748"/>
    </row>
    <row r="749" spans="1:18" x14ac:dyDescent="0.25">
      <c r="A749"/>
      <c r="C749"/>
      <c r="D749"/>
      <c r="E749"/>
      <c r="F749"/>
      <c r="H749"/>
      <c r="I749"/>
      <c r="J749"/>
      <c r="K749"/>
      <c r="L749"/>
      <c r="N749"/>
      <c r="O749"/>
      <c r="P749"/>
      <c r="Q749"/>
      <c r="R749"/>
    </row>
    <row r="750" spans="1:18" x14ac:dyDescent="0.25">
      <c r="A750"/>
      <c r="C750"/>
      <c r="D750"/>
      <c r="E750"/>
      <c r="F750"/>
      <c r="H750"/>
      <c r="I750"/>
      <c r="J750"/>
      <c r="K750"/>
      <c r="L750"/>
      <c r="N750"/>
      <c r="O750"/>
      <c r="P750"/>
      <c r="Q750"/>
      <c r="R750"/>
    </row>
    <row r="751" spans="1:18" x14ac:dyDescent="0.25">
      <c r="A751"/>
      <c r="C751"/>
      <c r="D751"/>
      <c r="E751"/>
      <c r="F751"/>
      <c r="H751"/>
      <c r="I751"/>
      <c r="J751"/>
      <c r="K751"/>
      <c r="L751"/>
      <c r="N751"/>
      <c r="O751"/>
      <c r="P751"/>
      <c r="Q751"/>
      <c r="R751"/>
    </row>
    <row r="752" spans="1:18" x14ac:dyDescent="0.25">
      <c r="A752"/>
      <c r="C752"/>
      <c r="D752"/>
      <c r="E752"/>
      <c r="F752"/>
      <c r="H752"/>
      <c r="I752"/>
      <c r="J752"/>
      <c r="K752"/>
      <c r="L752"/>
      <c r="N752"/>
      <c r="O752"/>
      <c r="P752"/>
      <c r="Q752"/>
      <c r="R752"/>
    </row>
    <row r="753" spans="1:18" x14ac:dyDescent="0.25">
      <c r="A753"/>
      <c r="C753"/>
      <c r="D753"/>
      <c r="E753"/>
      <c r="F753"/>
      <c r="H753"/>
      <c r="I753"/>
      <c r="J753"/>
      <c r="K753"/>
      <c r="L753"/>
      <c r="N753"/>
      <c r="O753"/>
      <c r="P753"/>
      <c r="Q753"/>
      <c r="R753"/>
    </row>
    <row r="754" spans="1:18" x14ac:dyDescent="0.25">
      <c r="A754"/>
      <c r="C754"/>
      <c r="D754"/>
      <c r="E754"/>
      <c r="F754"/>
      <c r="H754"/>
      <c r="I754"/>
      <c r="J754"/>
      <c r="K754"/>
      <c r="L754"/>
      <c r="N754"/>
      <c r="O754"/>
      <c r="P754"/>
      <c r="Q754"/>
      <c r="R754"/>
    </row>
    <row r="755" spans="1:18" x14ac:dyDescent="0.25">
      <c r="A755"/>
      <c r="C755"/>
      <c r="D755"/>
      <c r="E755"/>
      <c r="F755"/>
      <c r="H755"/>
      <c r="I755"/>
      <c r="J755"/>
      <c r="K755"/>
      <c r="L755"/>
      <c r="N755"/>
      <c r="O755"/>
      <c r="P755"/>
      <c r="Q755"/>
      <c r="R755"/>
    </row>
    <row r="756" spans="1:18" x14ac:dyDescent="0.25">
      <c r="A756"/>
      <c r="C756"/>
      <c r="D756"/>
      <c r="E756"/>
      <c r="F756"/>
      <c r="H756"/>
      <c r="I756"/>
      <c r="J756"/>
      <c r="K756"/>
      <c r="L756"/>
      <c r="N756"/>
      <c r="O756"/>
      <c r="P756"/>
      <c r="Q756"/>
      <c r="R756"/>
    </row>
    <row r="757" spans="1:18" x14ac:dyDescent="0.25">
      <c r="A757"/>
      <c r="C757"/>
      <c r="D757"/>
      <c r="E757"/>
      <c r="F757"/>
      <c r="H757"/>
      <c r="I757"/>
      <c r="J757"/>
      <c r="K757"/>
      <c r="L757"/>
      <c r="N757"/>
      <c r="O757"/>
      <c r="P757"/>
      <c r="Q757"/>
      <c r="R757"/>
    </row>
    <row r="758" spans="1:18" x14ac:dyDescent="0.25">
      <c r="A758"/>
      <c r="C758"/>
      <c r="D758"/>
      <c r="E758"/>
      <c r="F758"/>
      <c r="H758"/>
      <c r="I758"/>
      <c r="J758"/>
      <c r="K758"/>
      <c r="L758"/>
      <c r="N758"/>
      <c r="O758"/>
      <c r="P758"/>
      <c r="Q758"/>
      <c r="R758"/>
    </row>
    <row r="759" spans="1:18" x14ac:dyDescent="0.25">
      <c r="A759"/>
      <c r="C759"/>
      <c r="D759"/>
      <c r="E759"/>
      <c r="F759"/>
      <c r="H759"/>
      <c r="I759"/>
      <c r="J759"/>
      <c r="K759"/>
      <c r="L759"/>
      <c r="N759"/>
      <c r="O759"/>
      <c r="P759"/>
      <c r="Q759"/>
      <c r="R759"/>
    </row>
    <row r="760" spans="1:18" x14ac:dyDescent="0.25">
      <c r="A760"/>
      <c r="C760"/>
      <c r="D760"/>
      <c r="E760"/>
      <c r="F760"/>
      <c r="H760"/>
      <c r="I760"/>
      <c r="J760"/>
      <c r="K760"/>
      <c r="L760"/>
      <c r="N760"/>
      <c r="O760"/>
      <c r="P760"/>
      <c r="Q760"/>
      <c r="R760"/>
    </row>
    <row r="761" spans="1:18" x14ac:dyDescent="0.25">
      <c r="A761"/>
      <c r="C761"/>
      <c r="D761"/>
      <c r="E761"/>
      <c r="F761"/>
      <c r="H761"/>
      <c r="I761"/>
      <c r="J761"/>
      <c r="K761"/>
      <c r="L761"/>
      <c r="N761"/>
      <c r="O761"/>
      <c r="P761"/>
      <c r="Q761"/>
      <c r="R761"/>
    </row>
    <row r="762" spans="1:18" x14ac:dyDescent="0.25">
      <c r="A762"/>
      <c r="C762"/>
      <c r="D762"/>
      <c r="E762"/>
      <c r="F762"/>
      <c r="H762"/>
      <c r="I762"/>
      <c r="J762"/>
      <c r="K762"/>
      <c r="L762"/>
      <c r="N762"/>
      <c r="O762"/>
      <c r="P762"/>
      <c r="Q762"/>
      <c r="R762"/>
    </row>
    <row r="763" spans="1:18" x14ac:dyDescent="0.25">
      <c r="A763"/>
      <c r="C763"/>
      <c r="D763"/>
      <c r="E763"/>
      <c r="F763"/>
      <c r="H763"/>
      <c r="I763"/>
      <c r="J763"/>
      <c r="K763"/>
      <c r="L763"/>
      <c r="N763"/>
      <c r="O763"/>
      <c r="P763"/>
      <c r="Q763"/>
      <c r="R763"/>
    </row>
    <row r="764" spans="1:18" x14ac:dyDescent="0.25">
      <c r="A764"/>
      <c r="C764"/>
      <c r="D764"/>
      <c r="E764"/>
      <c r="F764"/>
      <c r="H764"/>
      <c r="I764"/>
      <c r="J764"/>
      <c r="K764"/>
      <c r="L764"/>
      <c r="N764"/>
      <c r="O764"/>
      <c r="P764"/>
      <c r="Q764"/>
      <c r="R764"/>
    </row>
    <row r="765" spans="1:18" x14ac:dyDescent="0.25">
      <c r="A765"/>
      <c r="C765"/>
      <c r="D765"/>
      <c r="E765"/>
      <c r="F765"/>
      <c r="H765"/>
      <c r="I765"/>
      <c r="J765"/>
      <c r="K765"/>
      <c r="L765"/>
      <c r="N765"/>
      <c r="O765"/>
      <c r="P765"/>
      <c r="Q765"/>
      <c r="R765"/>
    </row>
    <row r="766" spans="1:18" x14ac:dyDescent="0.25">
      <c r="A766"/>
      <c r="C766"/>
      <c r="D766"/>
      <c r="E766"/>
      <c r="F766"/>
      <c r="H766"/>
      <c r="I766"/>
      <c r="J766"/>
      <c r="K766"/>
      <c r="L766"/>
      <c r="N766"/>
      <c r="O766"/>
      <c r="P766"/>
      <c r="Q766"/>
      <c r="R766"/>
    </row>
    <row r="767" spans="1:18" x14ac:dyDescent="0.25">
      <c r="A767"/>
      <c r="C767"/>
      <c r="D767"/>
      <c r="E767"/>
      <c r="F767"/>
      <c r="H767"/>
      <c r="I767"/>
      <c r="J767"/>
      <c r="K767"/>
      <c r="L767"/>
      <c r="N767"/>
      <c r="O767"/>
      <c r="P767"/>
      <c r="Q767"/>
      <c r="R767"/>
    </row>
    <row r="768" spans="1:18" x14ac:dyDescent="0.25">
      <c r="A768"/>
      <c r="C768"/>
      <c r="D768"/>
      <c r="E768"/>
      <c r="F768"/>
      <c r="H768"/>
      <c r="I768"/>
      <c r="J768"/>
      <c r="K768"/>
      <c r="L768"/>
      <c r="N768"/>
      <c r="O768"/>
      <c r="P768"/>
      <c r="Q768"/>
      <c r="R768"/>
    </row>
    <row r="769" spans="1:18" x14ac:dyDescent="0.25">
      <c r="A769"/>
      <c r="C769"/>
      <c r="D769"/>
      <c r="E769"/>
      <c r="F769"/>
      <c r="H769"/>
      <c r="I769"/>
      <c r="J769"/>
      <c r="K769"/>
      <c r="L769"/>
      <c r="N769"/>
      <c r="O769"/>
      <c r="P769"/>
      <c r="Q769"/>
      <c r="R769"/>
    </row>
    <row r="770" spans="1:18" x14ac:dyDescent="0.25">
      <c r="A770"/>
      <c r="C770"/>
      <c r="D770"/>
      <c r="E770"/>
      <c r="F770"/>
      <c r="H770"/>
      <c r="I770"/>
      <c r="J770"/>
      <c r="K770"/>
      <c r="L770"/>
      <c r="N770"/>
      <c r="O770"/>
      <c r="P770"/>
      <c r="Q770"/>
      <c r="R770"/>
    </row>
    <row r="771" spans="1:18" x14ac:dyDescent="0.25">
      <c r="A771"/>
      <c r="C771"/>
      <c r="D771"/>
      <c r="E771"/>
      <c r="F771"/>
      <c r="H771"/>
      <c r="I771"/>
      <c r="J771"/>
      <c r="K771"/>
      <c r="L771"/>
      <c r="N771"/>
      <c r="O771"/>
      <c r="P771"/>
      <c r="Q771"/>
      <c r="R771"/>
    </row>
    <row r="772" spans="1:18" x14ac:dyDescent="0.25">
      <c r="A772"/>
      <c r="C772"/>
      <c r="D772"/>
      <c r="E772"/>
      <c r="F772"/>
      <c r="H772"/>
      <c r="I772"/>
      <c r="J772"/>
      <c r="K772"/>
      <c r="L772"/>
      <c r="N772"/>
      <c r="O772"/>
      <c r="P772"/>
      <c r="Q772"/>
      <c r="R772"/>
    </row>
    <row r="773" spans="1:18" x14ac:dyDescent="0.25">
      <c r="A773"/>
      <c r="C773"/>
      <c r="D773"/>
      <c r="E773"/>
      <c r="F773"/>
      <c r="H773"/>
      <c r="I773"/>
      <c r="J773"/>
      <c r="K773"/>
      <c r="L773"/>
      <c r="N773"/>
      <c r="O773"/>
      <c r="P773"/>
      <c r="Q773"/>
      <c r="R773"/>
    </row>
    <row r="774" spans="1:18" x14ac:dyDescent="0.25">
      <c r="A774"/>
      <c r="C774"/>
      <c r="D774"/>
      <c r="E774"/>
      <c r="F774"/>
      <c r="H774"/>
      <c r="I774"/>
      <c r="J774"/>
      <c r="K774"/>
      <c r="L774"/>
      <c r="N774"/>
      <c r="O774"/>
      <c r="P774"/>
      <c r="Q774"/>
      <c r="R774"/>
    </row>
    <row r="775" spans="1:18" x14ac:dyDescent="0.25">
      <c r="A775"/>
      <c r="C775"/>
      <c r="D775"/>
      <c r="E775"/>
      <c r="F775"/>
      <c r="H775"/>
      <c r="I775"/>
      <c r="J775"/>
      <c r="K775"/>
      <c r="L775"/>
      <c r="N775"/>
      <c r="O775"/>
      <c r="P775"/>
      <c r="Q775"/>
      <c r="R775"/>
    </row>
    <row r="776" spans="1:18" x14ac:dyDescent="0.25">
      <c r="A776"/>
      <c r="C776"/>
      <c r="D776"/>
      <c r="E776"/>
      <c r="F776"/>
      <c r="H776"/>
      <c r="I776"/>
      <c r="J776"/>
      <c r="K776"/>
      <c r="L776"/>
      <c r="N776"/>
      <c r="O776"/>
      <c r="P776"/>
      <c r="Q776"/>
      <c r="R776"/>
    </row>
    <row r="777" spans="1:18" x14ac:dyDescent="0.25">
      <c r="A777"/>
      <c r="C777"/>
      <c r="D777"/>
      <c r="E777"/>
      <c r="F777"/>
      <c r="H777"/>
      <c r="I777"/>
      <c r="J777"/>
      <c r="K777"/>
      <c r="L777"/>
      <c r="N777"/>
      <c r="O777"/>
      <c r="P777"/>
      <c r="Q777"/>
      <c r="R777"/>
    </row>
    <row r="778" spans="1:18" x14ac:dyDescent="0.25">
      <c r="A778"/>
      <c r="C778"/>
      <c r="D778"/>
      <c r="E778"/>
      <c r="F778"/>
      <c r="H778"/>
      <c r="I778"/>
      <c r="J778"/>
      <c r="K778"/>
      <c r="L778"/>
      <c r="N778"/>
      <c r="O778"/>
      <c r="P778"/>
      <c r="Q778"/>
      <c r="R778"/>
    </row>
    <row r="779" spans="1:18" x14ac:dyDescent="0.25">
      <c r="A779"/>
      <c r="C779"/>
      <c r="D779"/>
      <c r="E779"/>
      <c r="F779"/>
      <c r="H779"/>
      <c r="I779"/>
      <c r="J779"/>
      <c r="K779"/>
      <c r="L779"/>
      <c r="N779"/>
      <c r="O779"/>
      <c r="P779"/>
      <c r="Q779"/>
      <c r="R779"/>
    </row>
    <row r="780" spans="1:18" x14ac:dyDescent="0.25">
      <c r="A780"/>
      <c r="C780"/>
      <c r="D780"/>
      <c r="E780"/>
      <c r="F780"/>
      <c r="H780"/>
      <c r="I780"/>
      <c r="J780"/>
      <c r="K780"/>
      <c r="L780"/>
      <c r="N780"/>
      <c r="O780"/>
      <c r="P780"/>
      <c r="Q780"/>
      <c r="R780"/>
    </row>
    <row r="781" spans="1:18" x14ac:dyDescent="0.25">
      <c r="A781"/>
      <c r="C781"/>
      <c r="D781"/>
      <c r="E781"/>
      <c r="F781"/>
      <c r="H781"/>
      <c r="I781"/>
      <c r="J781"/>
      <c r="K781"/>
      <c r="L781"/>
      <c r="N781"/>
      <c r="O781"/>
      <c r="P781"/>
      <c r="Q781"/>
      <c r="R781"/>
    </row>
    <row r="782" spans="1:18" x14ac:dyDescent="0.25">
      <c r="A782"/>
      <c r="C782"/>
      <c r="D782"/>
      <c r="E782"/>
      <c r="F782"/>
      <c r="H782"/>
      <c r="I782"/>
      <c r="J782"/>
      <c r="K782"/>
      <c r="L782"/>
      <c r="N782"/>
      <c r="O782"/>
      <c r="P782"/>
      <c r="Q782"/>
      <c r="R782"/>
    </row>
    <row r="783" spans="1:18" x14ac:dyDescent="0.25">
      <c r="A783"/>
      <c r="C783"/>
      <c r="D783"/>
      <c r="E783"/>
      <c r="F783"/>
      <c r="H783"/>
      <c r="I783"/>
      <c r="J783"/>
      <c r="K783"/>
      <c r="L783"/>
      <c r="N783"/>
      <c r="O783"/>
      <c r="P783"/>
      <c r="Q783"/>
      <c r="R783"/>
    </row>
    <row r="784" spans="1:18" x14ac:dyDescent="0.25">
      <c r="A784"/>
      <c r="C784"/>
      <c r="D784"/>
      <c r="E784"/>
      <c r="F784"/>
      <c r="H784"/>
      <c r="I784"/>
      <c r="J784"/>
      <c r="K784"/>
      <c r="L784"/>
      <c r="N784"/>
      <c r="O784"/>
      <c r="P784"/>
      <c r="Q784"/>
      <c r="R784"/>
    </row>
    <row r="785" spans="1:18" x14ac:dyDescent="0.25">
      <c r="A785"/>
      <c r="C785"/>
      <c r="D785"/>
      <c r="E785"/>
      <c r="F785"/>
      <c r="H785"/>
      <c r="I785"/>
      <c r="J785"/>
      <c r="K785"/>
      <c r="L785"/>
      <c r="N785"/>
      <c r="O785"/>
      <c r="P785"/>
      <c r="Q785"/>
      <c r="R785"/>
    </row>
    <row r="786" spans="1:18" x14ac:dyDescent="0.25">
      <c r="A786"/>
      <c r="C786"/>
      <c r="D786"/>
      <c r="E786"/>
      <c r="F786"/>
      <c r="H786"/>
      <c r="I786"/>
      <c r="J786"/>
      <c r="K786"/>
      <c r="L786"/>
      <c r="N786"/>
      <c r="O786"/>
      <c r="P786"/>
      <c r="Q786"/>
      <c r="R786"/>
    </row>
    <row r="787" spans="1:18" x14ac:dyDescent="0.25">
      <c r="A787"/>
      <c r="C787"/>
      <c r="D787"/>
      <c r="E787"/>
      <c r="F787"/>
      <c r="H787"/>
      <c r="I787"/>
      <c r="J787"/>
      <c r="K787"/>
      <c r="L787"/>
      <c r="N787"/>
      <c r="O787"/>
      <c r="P787"/>
      <c r="Q787"/>
      <c r="R787"/>
    </row>
    <row r="788" spans="1:18" x14ac:dyDescent="0.25">
      <c r="A788"/>
      <c r="C788"/>
      <c r="D788"/>
      <c r="E788"/>
      <c r="F788"/>
      <c r="H788"/>
      <c r="I788"/>
      <c r="J788"/>
      <c r="K788"/>
      <c r="L788"/>
      <c r="N788"/>
      <c r="O788"/>
      <c r="P788"/>
      <c r="Q788"/>
      <c r="R788"/>
    </row>
    <row r="789" spans="1:18" x14ac:dyDescent="0.25">
      <c r="A789"/>
      <c r="C789"/>
      <c r="D789"/>
      <c r="E789"/>
      <c r="F789"/>
      <c r="H789"/>
      <c r="I789"/>
      <c r="J789"/>
      <c r="K789"/>
      <c r="L789"/>
      <c r="N789"/>
      <c r="O789"/>
      <c r="P789"/>
      <c r="Q789"/>
      <c r="R789"/>
    </row>
    <row r="790" spans="1:18" x14ac:dyDescent="0.25">
      <c r="A790"/>
      <c r="C790"/>
      <c r="D790"/>
      <c r="E790"/>
      <c r="F790"/>
      <c r="H790"/>
      <c r="I790"/>
      <c r="J790"/>
      <c r="K790"/>
      <c r="L790"/>
      <c r="N790"/>
      <c r="O790"/>
      <c r="P790"/>
      <c r="Q790"/>
      <c r="R790"/>
    </row>
    <row r="791" spans="1:18" x14ac:dyDescent="0.25">
      <c r="A791"/>
      <c r="C791"/>
      <c r="D791"/>
      <c r="E791"/>
      <c r="F791"/>
      <c r="H791"/>
      <c r="I791"/>
      <c r="J791"/>
      <c r="K791"/>
      <c r="L791"/>
      <c r="N791"/>
      <c r="O791"/>
      <c r="P791"/>
      <c r="Q791"/>
      <c r="R791"/>
    </row>
    <row r="792" spans="1:18" x14ac:dyDescent="0.25">
      <c r="A792"/>
      <c r="C792"/>
      <c r="D792"/>
      <c r="E792"/>
      <c r="F792"/>
      <c r="H792"/>
      <c r="I792"/>
      <c r="J792"/>
      <c r="K792"/>
      <c r="L792"/>
      <c r="N792"/>
      <c r="O792"/>
      <c r="P792"/>
      <c r="Q792"/>
      <c r="R792"/>
    </row>
    <row r="793" spans="1:18" x14ac:dyDescent="0.25">
      <c r="A793"/>
      <c r="C793"/>
      <c r="D793"/>
      <c r="E793"/>
      <c r="F793"/>
      <c r="H793"/>
      <c r="I793"/>
      <c r="J793"/>
      <c r="K793"/>
      <c r="L793"/>
      <c r="N793"/>
      <c r="O793"/>
      <c r="P793"/>
      <c r="Q793"/>
      <c r="R793"/>
    </row>
    <row r="794" spans="1:18" x14ac:dyDescent="0.25">
      <c r="A794"/>
      <c r="C794"/>
      <c r="D794"/>
      <c r="E794"/>
      <c r="F794"/>
      <c r="H794"/>
      <c r="I794"/>
      <c r="J794"/>
      <c r="K794"/>
      <c r="L794"/>
      <c r="N794"/>
      <c r="O794"/>
      <c r="P794"/>
      <c r="Q794"/>
      <c r="R794"/>
    </row>
    <row r="795" spans="1:18" x14ac:dyDescent="0.25">
      <c r="A795"/>
      <c r="C795"/>
      <c r="D795"/>
      <c r="E795"/>
      <c r="F795"/>
      <c r="H795"/>
      <c r="I795"/>
      <c r="J795"/>
      <c r="K795"/>
      <c r="L795"/>
      <c r="N795"/>
      <c r="O795"/>
      <c r="P795"/>
      <c r="Q795"/>
      <c r="R795"/>
    </row>
    <row r="796" spans="1:18" x14ac:dyDescent="0.25">
      <c r="A796"/>
      <c r="C796"/>
      <c r="D796"/>
      <c r="E796"/>
      <c r="F796"/>
      <c r="H796"/>
      <c r="I796"/>
      <c r="J796"/>
      <c r="K796"/>
      <c r="L796"/>
      <c r="N796"/>
      <c r="O796"/>
      <c r="P796"/>
      <c r="Q796"/>
      <c r="R796"/>
    </row>
    <row r="797" spans="1:18" x14ac:dyDescent="0.25">
      <c r="A797"/>
      <c r="C797"/>
      <c r="D797"/>
      <c r="E797"/>
      <c r="F797"/>
      <c r="H797"/>
      <c r="I797"/>
      <c r="J797"/>
      <c r="K797"/>
      <c r="L797"/>
      <c r="N797"/>
      <c r="O797"/>
      <c r="P797"/>
      <c r="Q797"/>
      <c r="R797"/>
    </row>
    <row r="798" spans="1:18" x14ac:dyDescent="0.25">
      <c r="A798"/>
      <c r="C798"/>
      <c r="D798"/>
      <c r="E798"/>
      <c r="F798"/>
      <c r="H798"/>
      <c r="I798"/>
      <c r="J798"/>
      <c r="K798"/>
      <c r="L798"/>
      <c r="N798"/>
      <c r="O798"/>
      <c r="P798"/>
      <c r="Q798"/>
      <c r="R798"/>
    </row>
    <row r="799" spans="1:18" x14ac:dyDescent="0.25">
      <c r="A799"/>
      <c r="C799"/>
      <c r="D799"/>
      <c r="E799"/>
      <c r="F799"/>
      <c r="H799"/>
      <c r="I799"/>
      <c r="J799"/>
      <c r="K799"/>
      <c r="L799"/>
      <c r="N799"/>
      <c r="O799"/>
      <c r="P799"/>
      <c r="Q799"/>
      <c r="R799"/>
    </row>
    <row r="800" spans="1:18" x14ac:dyDescent="0.25">
      <c r="A800"/>
      <c r="C800"/>
      <c r="D800"/>
      <c r="E800"/>
      <c r="F800"/>
      <c r="H800"/>
      <c r="I800"/>
      <c r="J800"/>
      <c r="K800"/>
      <c r="L800"/>
      <c r="N800"/>
      <c r="O800"/>
      <c r="P800"/>
      <c r="Q800"/>
      <c r="R800"/>
    </row>
    <row r="801" spans="1:18" x14ac:dyDescent="0.25">
      <c r="A801"/>
      <c r="C801"/>
      <c r="D801"/>
      <c r="E801"/>
      <c r="F801"/>
      <c r="H801"/>
      <c r="I801"/>
      <c r="J801"/>
      <c r="K801"/>
      <c r="L801"/>
      <c r="N801"/>
      <c r="O801"/>
      <c r="P801"/>
      <c r="Q801"/>
      <c r="R801"/>
    </row>
    <row r="802" spans="1:18" x14ac:dyDescent="0.25">
      <c r="A802"/>
      <c r="C802"/>
      <c r="D802"/>
      <c r="E802"/>
      <c r="F802"/>
      <c r="H802"/>
      <c r="I802"/>
      <c r="J802"/>
      <c r="K802"/>
      <c r="L802"/>
      <c r="N802"/>
      <c r="O802"/>
      <c r="P802"/>
      <c r="Q802"/>
      <c r="R802"/>
    </row>
    <row r="803" spans="1:18" x14ac:dyDescent="0.25">
      <c r="A803"/>
      <c r="C803"/>
      <c r="D803"/>
      <c r="E803"/>
      <c r="F803"/>
      <c r="H803"/>
      <c r="I803"/>
      <c r="J803"/>
      <c r="K803"/>
      <c r="L803"/>
      <c r="N803"/>
      <c r="O803"/>
      <c r="P803"/>
      <c r="Q803"/>
      <c r="R803"/>
    </row>
    <row r="804" spans="1:18" x14ac:dyDescent="0.25">
      <c r="A804"/>
      <c r="C804"/>
      <c r="D804"/>
      <c r="E804"/>
      <c r="F804"/>
      <c r="H804"/>
      <c r="I804"/>
      <c r="J804"/>
      <c r="K804"/>
      <c r="L804"/>
      <c r="N804"/>
      <c r="O804"/>
      <c r="P804"/>
      <c r="Q804"/>
      <c r="R804"/>
    </row>
    <row r="805" spans="1:18" x14ac:dyDescent="0.25">
      <c r="A805"/>
      <c r="C805"/>
      <c r="D805"/>
      <c r="E805"/>
      <c r="F805"/>
      <c r="H805"/>
      <c r="I805"/>
      <c r="J805"/>
      <c r="K805"/>
      <c r="L805"/>
      <c r="N805"/>
      <c r="O805"/>
      <c r="P805"/>
      <c r="Q805"/>
      <c r="R805"/>
    </row>
    <row r="806" spans="1:18" x14ac:dyDescent="0.25">
      <c r="A806"/>
      <c r="C806"/>
      <c r="D806"/>
      <c r="E806"/>
      <c r="F806"/>
      <c r="H806"/>
      <c r="I806"/>
      <c r="J806"/>
      <c r="K806"/>
      <c r="L806"/>
      <c r="N806"/>
      <c r="O806"/>
      <c r="P806"/>
      <c r="Q806"/>
      <c r="R806"/>
    </row>
    <row r="807" spans="1:18" x14ac:dyDescent="0.25">
      <c r="A807"/>
      <c r="C807"/>
      <c r="D807"/>
      <c r="E807"/>
      <c r="F807"/>
      <c r="H807"/>
      <c r="I807"/>
      <c r="J807"/>
      <c r="K807"/>
      <c r="L807"/>
      <c r="N807"/>
      <c r="O807"/>
      <c r="P807"/>
      <c r="Q807"/>
      <c r="R807"/>
    </row>
    <row r="808" spans="1:18" x14ac:dyDescent="0.25">
      <c r="A808"/>
      <c r="C808"/>
      <c r="D808"/>
      <c r="E808"/>
      <c r="F808"/>
      <c r="H808"/>
      <c r="I808"/>
      <c r="J808"/>
      <c r="K808"/>
      <c r="L808"/>
      <c r="N808"/>
      <c r="O808"/>
      <c r="P808"/>
      <c r="Q808"/>
      <c r="R808"/>
    </row>
    <row r="809" spans="1:18" x14ac:dyDescent="0.25">
      <c r="A809"/>
      <c r="C809"/>
      <c r="D809"/>
      <c r="E809"/>
      <c r="F809"/>
      <c r="H809"/>
      <c r="I809"/>
      <c r="J809"/>
      <c r="K809"/>
      <c r="L809"/>
      <c r="N809"/>
      <c r="O809"/>
      <c r="P809"/>
      <c r="Q809"/>
      <c r="R809"/>
    </row>
    <row r="810" spans="1:18" x14ac:dyDescent="0.25">
      <c r="A810"/>
      <c r="C810"/>
      <c r="D810"/>
      <c r="E810"/>
      <c r="F810"/>
      <c r="H810"/>
      <c r="I810"/>
      <c r="J810"/>
      <c r="K810"/>
      <c r="L810"/>
      <c r="N810"/>
      <c r="O810"/>
      <c r="P810"/>
      <c r="Q810"/>
      <c r="R810"/>
    </row>
    <row r="811" spans="1:18" x14ac:dyDescent="0.25">
      <c r="A811"/>
      <c r="C811"/>
      <c r="D811"/>
      <c r="E811"/>
      <c r="F811"/>
      <c r="H811"/>
      <c r="I811"/>
      <c r="J811"/>
      <c r="K811"/>
      <c r="L811"/>
      <c r="N811"/>
      <c r="O811"/>
      <c r="P811"/>
      <c r="Q811"/>
      <c r="R811"/>
    </row>
    <row r="812" spans="1:18" x14ac:dyDescent="0.25">
      <c r="A812"/>
      <c r="C812"/>
      <c r="D812"/>
      <c r="E812"/>
      <c r="F812"/>
      <c r="H812"/>
      <c r="I812"/>
      <c r="J812"/>
      <c r="K812"/>
      <c r="L812"/>
      <c r="N812"/>
      <c r="O812"/>
      <c r="P812"/>
      <c r="Q812"/>
      <c r="R812"/>
    </row>
    <row r="813" spans="1:18" x14ac:dyDescent="0.25">
      <c r="A813"/>
      <c r="C813"/>
      <c r="D813"/>
      <c r="E813"/>
      <c r="F813"/>
      <c r="H813"/>
      <c r="I813"/>
      <c r="J813"/>
      <c r="K813"/>
      <c r="L813"/>
      <c r="N813"/>
      <c r="O813"/>
      <c r="P813"/>
      <c r="Q813"/>
      <c r="R813"/>
    </row>
    <row r="814" spans="1:18" x14ac:dyDescent="0.25">
      <c r="A814"/>
      <c r="C814"/>
      <c r="D814"/>
      <c r="E814"/>
      <c r="F814"/>
      <c r="H814"/>
      <c r="I814"/>
      <c r="J814"/>
      <c r="K814"/>
      <c r="L814"/>
      <c r="N814"/>
      <c r="O814"/>
      <c r="P814"/>
      <c r="Q814"/>
      <c r="R814"/>
    </row>
    <row r="815" spans="1:18" x14ac:dyDescent="0.25">
      <c r="A815"/>
      <c r="C815"/>
      <c r="D815"/>
      <c r="E815"/>
      <c r="F815"/>
      <c r="H815"/>
      <c r="I815"/>
      <c r="J815"/>
      <c r="K815"/>
      <c r="L815"/>
      <c r="N815"/>
      <c r="O815"/>
      <c r="P815"/>
      <c r="Q815"/>
      <c r="R815"/>
    </row>
    <row r="816" spans="1:18" x14ac:dyDescent="0.25">
      <c r="A816"/>
      <c r="C816"/>
      <c r="D816"/>
      <c r="E816"/>
      <c r="F816"/>
      <c r="H816"/>
      <c r="I816"/>
      <c r="J816"/>
      <c r="K816"/>
      <c r="L816"/>
      <c r="N816"/>
      <c r="O816"/>
      <c r="P816"/>
      <c r="Q816"/>
      <c r="R816"/>
    </row>
    <row r="817" spans="1:18" x14ac:dyDescent="0.25">
      <c r="A817"/>
      <c r="C817"/>
      <c r="D817"/>
      <c r="E817"/>
      <c r="F817"/>
      <c r="H817"/>
      <c r="I817"/>
      <c r="J817"/>
      <c r="K817"/>
      <c r="L817"/>
      <c r="N817"/>
      <c r="O817"/>
      <c r="P817"/>
      <c r="Q817"/>
      <c r="R817"/>
    </row>
    <row r="818" spans="1:18" x14ac:dyDescent="0.25">
      <c r="A818"/>
      <c r="C818"/>
      <c r="D818"/>
      <c r="E818"/>
      <c r="F818"/>
      <c r="H818"/>
      <c r="I818"/>
      <c r="J818"/>
      <c r="K818"/>
      <c r="L818"/>
      <c r="N818"/>
      <c r="O818"/>
      <c r="P818"/>
      <c r="Q818"/>
      <c r="R818"/>
    </row>
    <row r="819" spans="1:18" x14ac:dyDescent="0.25">
      <c r="A819"/>
      <c r="C819"/>
      <c r="D819"/>
      <c r="E819"/>
      <c r="F819"/>
      <c r="H819"/>
      <c r="I819"/>
      <c r="J819"/>
      <c r="K819"/>
      <c r="L819"/>
      <c r="N819"/>
      <c r="O819"/>
      <c r="P819"/>
      <c r="Q819"/>
      <c r="R819"/>
    </row>
    <row r="820" spans="1:18" x14ac:dyDescent="0.25">
      <c r="A820"/>
      <c r="C820"/>
      <c r="D820"/>
      <c r="E820"/>
      <c r="F820"/>
      <c r="H820"/>
      <c r="I820"/>
      <c r="J820"/>
      <c r="K820"/>
      <c r="L820"/>
      <c r="N820"/>
      <c r="O820"/>
      <c r="P820"/>
      <c r="Q820"/>
      <c r="R820"/>
    </row>
    <row r="821" spans="1:18" x14ac:dyDescent="0.25">
      <c r="A821"/>
      <c r="C821"/>
      <c r="D821"/>
      <c r="E821"/>
      <c r="F821"/>
      <c r="H821"/>
      <c r="I821"/>
      <c r="J821"/>
      <c r="K821"/>
      <c r="L821"/>
      <c r="N821"/>
      <c r="O821"/>
      <c r="P821"/>
      <c r="Q821"/>
      <c r="R821"/>
    </row>
    <row r="822" spans="1:18" x14ac:dyDescent="0.25">
      <c r="A822"/>
      <c r="C822"/>
      <c r="D822"/>
      <c r="E822"/>
      <c r="F822"/>
      <c r="H822"/>
      <c r="I822"/>
      <c r="J822"/>
      <c r="K822"/>
      <c r="L822"/>
      <c r="N822"/>
      <c r="O822"/>
      <c r="P822"/>
      <c r="Q822"/>
      <c r="R822"/>
    </row>
    <row r="823" spans="1:18" x14ac:dyDescent="0.25">
      <c r="A823"/>
      <c r="C823"/>
      <c r="D823"/>
      <c r="E823"/>
      <c r="F823"/>
      <c r="H823"/>
      <c r="I823"/>
      <c r="J823"/>
      <c r="K823"/>
      <c r="L823"/>
      <c r="N823"/>
      <c r="O823"/>
      <c r="P823"/>
      <c r="Q823"/>
      <c r="R823"/>
    </row>
    <row r="824" spans="1:18" x14ac:dyDescent="0.25">
      <c r="A824"/>
      <c r="C824"/>
      <c r="D824"/>
      <c r="E824"/>
      <c r="F824"/>
      <c r="H824"/>
      <c r="I824"/>
      <c r="J824"/>
      <c r="K824"/>
      <c r="L824"/>
      <c r="N824"/>
      <c r="O824"/>
      <c r="P824"/>
      <c r="Q824"/>
      <c r="R824"/>
    </row>
    <row r="825" spans="1:18" x14ac:dyDescent="0.25">
      <c r="A825"/>
      <c r="C825"/>
      <c r="D825"/>
      <c r="E825"/>
      <c r="F825"/>
      <c r="H825"/>
      <c r="I825"/>
      <c r="J825"/>
      <c r="K825"/>
      <c r="L825"/>
      <c r="N825"/>
      <c r="O825"/>
      <c r="P825"/>
      <c r="Q825"/>
      <c r="R825"/>
    </row>
    <row r="826" spans="1:18" x14ac:dyDescent="0.25">
      <c r="A826"/>
      <c r="C826"/>
      <c r="D826"/>
      <c r="E826"/>
      <c r="F826"/>
      <c r="H826"/>
      <c r="I826"/>
      <c r="J826"/>
      <c r="K826"/>
      <c r="L826"/>
      <c r="N826"/>
      <c r="O826"/>
      <c r="P826"/>
      <c r="Q826"/>
      <c r="R826"/>
    </row>
    <row r="827" spans="1:18" x14ac:dyDescent="0.25">
      <c r="A827"/>
      <c r="C827"/>
      <c r="D827"/>
      <c r="E827"/>
      <c r="F827"/>
      <c r="H827"/>
      <c r="I827"/>
      <c r="J827"/>
      <c r="K827"/>
      <c r="L827"/>
      <c r="N827"/>
      <c r="O827"/>
      <c r="P827"/>
      <c r="Q827"/>
      <c r="R827"/>
    </row>
    <row r="828" spans="1:18" x14ac:dyDescent="0.25">
      <c r="A828"/>
      <c r="C828"/>
      <c r="D828"/>
      <c r="E828"/>
      <c r="F828"/>
      <c r="H828"/>
      <c r="I828"/>
      <c r="J828"/>
      <c r="K828"/>
      <c r="L828"/>
      <c r="N828"/>
      <c r="O828"/>
      <c r="P828"/>
      <c r="Q828"/>
      <c r="R828"/>
    </row>
    <row r="829" spans="1:18" x14ac:dyDescent="0.25">
      <c r="A829"/>
      <c r="C829"/>
      <c r="D829"/>
      <c r="E829"/>
      <c r="F829"/>
      <c r="H829"/>
      <c r="I829"/>
      <c r="J829"/>
      <c r="K829"/>
      <c r="L829"/>
      <c r="N829"/>
      <c r="O829"/>
      <c r="P829"/>
      <c r="Q829"/>
      <c r="R829"/>
    </row>
    <row r="830" spans="1:18" x14ac:dyDescent="0.25">
      <c r="A830"/>
      <c r="C830"/>
      <c r="D830"/>
      <c r="E830"/>
      <c r="F830"/>
      <c r="H830"/>
      <c r="I830"/>
      <c r="J830"/>
      <c r="K830"/>
      <c r="L830"/>
      <c r="N830"/>
      <c r="O830"/>
      <c r="P830"/>
      <c r="Q830"/>
      <c r="R830"/>
    </row>
    <row r="831" spans="1:18" x14ac:dyDescent="0.25">
      <c r="A831"/>
      <c r="C831"/>
      <c r="D831"/>
      <c r="E831"/>
      <c r="F831"/>
      <c r="H831"/>
      <c r="I831"/>
      <c r="J831"/>
      <c r="K831"/>
      <c r="L831"/>
      <c r="N831"/>
      <c r="O831"/>
      <c r="P831"/>
      <c r="Q831"/>
      <c r="R831"/>
    </row>
    <row r="832" spans="1:18" x14ac:dyDescent="0.25">
      <c r="A832"/>
      <c r="C832"/>
      <c r="D832"/>
      <c r="E832"/>
      <c r="F832"/>
      <c r="H832"/>
      <c r="I832"/>
      <c r="J832"/>
      <c r="K832"/>
      <c r="L832"/>
      <c r="N832"/>
      <c r="O832"/>
      <c r="P832"/>
      <c r="Q832"/>
      <c r="R832"/>
    </row>
    <row r="833" spans="1:18" x14ac:dyDescent="0.25">
      <c r="A833"/>
      <c r="C833"/>
      <c r="D833"/>
      <c r="E833"/>
      <c r="F833"/>
      <c r="H833"/>
      <c r="I833"/>
      <c r="J833"/>
      <c r="K833"/>
      <c r="L833"/>
      <c r="N833"/>
      <c r="O833"/>
      <c r="P833"/>
      <c r="Q833"/>
      <c r="R833"/>
    </row>
    <row r="834" spans="1:18" x14ac:dyDescent="0.25">
      <c r="A834"/>
      <c r="C834"/>
      <c r="D834"/>
      <c r="E834"/>
      <c r="F834"/>
      <c r="H834"/>
      <c r="I834"/>
      <c r="J834"/>
      <c r="K834"/>
      <c r="L834"/>
      <c r="N834"/>
      <c r="O834"/>
      <c r="P834"/>
      <c r="Q834"/>
      <c r="R834"/>
    </row>
    <row r="835" spans="1:18" x14ac:dyDescent="0.25">
      <c r="A835"/>
      <c r="C835"/>
      <c r="D835"/>
      <c r="E835"/>
      <c r="F835"/>
      <c r="H835"/>
      <c r="I835"/>
      <c r="J835"/>
      <c r="K835"/>
      <c r="L835"/>
      <c r="N835"/>
      <c r="O835"/>
      <c r="P835"/>
      <c r="Q835"/>
      <c r="R835"/>
    </row>
    <row r="836" spans="1:18" x14ac:dyDescent="0.25">
      <c r="A836"/>
      <c r="C836"/>
      <c r="D836"/>
      <c r="E836"/>
      <c r="F836"/>
      <c r="H836"/>
      <c r="I836"/>
      <c r="J836"/>
      <c r="K836"/>
      <c r="L836"/>
      <c r="N836"/>
      <c r="O836"/>
      <c r="P836"/>
      <c r="Q836"/>
      <c r="R836"/>
    </row>
    <row r="837" spans="1:18" x14ac:dyDescent="0.25">
      <c r="A837"/>
      <c r="C837"/>
      <c r="D837"/>
      <c r="E837"/>
      <c r="F837"/>
      <c r="H837"/>
      <c r="I837"/>
      <c r="J837"/>
      <c r="K837"/>
      <c r="L837"/>
      <c r="N837"/>
      <c r="O837"/>
      <c r="P837"/>
      <c r="Q837"/>
      <c r="R837"/>
    </row>
    <row r="838" spans="1:18" x14ac:dyDescent="0.25">
      <c r="A838"/>
      <c r="C838"/>
      <c r="D838"/>
      <c r="E838"/>
      <c r="F838"/>
      <c r="H838"/>
      <c r="I838"/>
      <c r="J838"/>
      <c r="K838"/>
      <c r="L838"/>
      <c r="N838"/>
      <c r="O838"/>
      <c r="P838"/>
      <c r="Q838"/>
      <c r="R838"/>
    </row>
    <row r="839" spans="1:18" x14ac:dyDescent="0.25">
      <c r="A839"/>
      <c r="C839"/>
      <c r="D839"/>
      <c r="E839"/>
      <c r="F839"/>
      <c r="H839"/>
      <c r="I839"/>
      <c r="J839"/>
      <c r="K839"/>
      <c r="L839"/>
      <c r="N839"/>
      <c r="O839"/>
      <c r="P839"/>
      <c r="Q839"/>
      <c r="R839"/>
    </row>
    <row r="840" spans="1:18" x14ac:dyDescent="0.25">
      <c r="A840"/>
      <c r="C840"/>
      <c r="D840"/>
      <c r="E840"/>
      <c r="F840"/>
      <c r="H840"/>
      <c r="I840"/>
      <c r="J840"/>
      <c r="K840"/>
      <c r="L840"/>
      <c r="N840"/>
      <c r="O840"/>
      <c r="P840"/>
      <c r="Q840"/>
      <c r="R840"/>
    </row>
    <row r="841" spans="1:18" x14ac:dyDescent="0.25">
      <c r="A841"/>
      <c r="C841"/>
      <c r="D841"/>
      <c r="E841"/>
      <c r="F841"/>
      <c r="H841"/>
      <c r="I841"/>
      <c r="J841"/>
      <c r="K841"/>
      <c r="L841"/>
      <c r="N841"/>
      <c r="O841"/>
      <c r="P841"/>
      <c r="Q841"/>
      <c r="R841"/>
    </row>
    <row r="842" spans="1:18" x14ac:dyDescent="0.25">
      <c r="A842"/>
      <c r="C842"/>
      <c r="D842"/>
      <c r="E842"/>
      <c r="F842"/>
      <c r="H842"/>
      <c r="I842"/>
      <c r="J842"/>
      <c r="K842"/>
      <c r="L842"/>
      <c r="N842"/>
      <c r="O842"/>
      <c r="P842"/>
      <c r="Q842"/>
      <c r="R842"/>
    </row>
    <row r="843" spans="1:18" x14ac:dyDescent="0.25">
      <c r="A843"/>
      <c r="C843"/>
      <c r="D843"/>
      <c r="E843"/>
      <c r="F843"/>
      <c r="H843"/>
      <c r="I843"/>
      <c r="J843"/>
      <c r="K843"/>
      <c r="L843"/>
      <c r="N843"/>
      <c r="O843"/>
      <c r="P843"/>
      <c r="Q843"/>
      <c r="R843"/>
    </row>
    <row r="844" spans="1:18" x14ac:dyDescent="0.25">
      <c r="A844"/>
      <c r="C844"/>
      <c r="D844"/>
      <c r="E844"/>
      <c r="F844"/>
      <c r="H844"/>
      <c r="I844"/>
      <c r="J844"/>
      <c r="K844"/>
      <c r="L844"/>
      <c r="N844"/>
      <c r="O844"/>
      <c r="P844"/>
      <c r="Q844"/>
      <c r="R844"/>
    </row>
    <row r="845" spans="1:18" x14ac:dyDescent="0.25">
      <c r="A845"/>
      <c r="C845"/>
      <c r="D845"/>
      <c r="E845"/>
      <c r="F845"/>
      <c r="H845"/>
      <c r="I845"/>
      <c r="J845"/>
      <c r="K845"/>
      <c r="L845"/>
      <c r="N845"/>
      <c r="O845"/>
      <c r="P845"/>
      <c r="Q845"/>
      <c r="R845"/>
    </row>
    <row r="846" spans="1:18" x14ac:dyDescent="0.25">
      <c r="A846"/>
      <c r="C846"/>
      <c r="D846"/>
      <c r="E846"/>
      <c r="F846"/>
      <c r="H846"/>
      <c r="I846"/>
      <c r="J846"/>
      <c r="K846"/>
      <c r="L846"/>
      <c r="N846"/>
      <c r="O846"/>
      <c r="P846"/>
      <c r="Q846"/>
      <c r="R846"/>
    </row>
    <row r="847" spans="1:18" x14ac:dyDescent="0.25">
      <c r="A847"/>
      <c r="C847"/>
      <c r="D847"/>
      <c r="E847"/>
      <c r="F847"/>
      <c r="H847"/>
      <c r="I847"/>
      <c r="J847"/>
      <c r="K847"/>
      <c r="L847"/>
      <c r="N847"/>
      <c r="O847"/>
      <c r="P847"/>
      <c r="Q847"/>
      <c r="R847"/>
    </row>
    <row r="848" spans="1:18" x14ac:dyDescent="0.25">
      <c r="A848"/>
      <c r="C848"/>
      <c r="D848"/>
      <c r="E848"/>
      <c r="F848"/>
      <c r="H848"/>
      <c r="I848"/>
      <c r="J848"/>
      <c r="K848"/>
      <c r="L848"/>
      <c r="N848"/>
      <c r="O848"/>
      <c r="P848"/>
      <c r="Q848"/>
      <c r="R848"/>
    </row>
    <row r="849" spans="1:18" x14ac:dyDescent="0.25">
      <c r="A849"/>
      <c r="C849"/>
      <c r="D849"/>
      <c r="E849"/>
      <c r="F849"/>
      <c r="H849"/>
      <c r="I849"/>
      <c r="J849"/>
      <c r="K849"/>
      <c r="L849"/>
      <c r="N849"/>
      <c r="O849"/>
      <c r="P849"/>
      <c r="Q849"/>
      <c r="R849"/>
    </row>
    <row r="850" spans="1:18" x14ac:dyDescent="0.25">
      <c r="A850"/>
      <c r="C850"/>
      <c r="D850"/>
      <c r="E850"/>
      <c r="F850"/>
      <c r="H850"/>
      <c r="I850"/>
      <c r="J850"/>
      <c r="K850"/>
      <c r="L850"/>
      <c r="N850"/>
      <c r="O850"/>
      <c r="P850"/>
      <c r="Q850"/>
      <c r="R850"/>
    </row>
    <row r="851" spans="1:18" x14ac:dyDescent="0.25">
      <c r="A851"/>
      <c r="C851"/>
      <c r="D851"/>
      <c r="E851"/>
      <c r="F851"/>
      <c r="H851"/>
      <c r="I851"/>
      <c r="J851"/>
      <c r="K851"/>
      <c r="L851"/>
      <c r="N851"/>
      <c r="O851"/>
      <c r="P851"/>
      <c r="Q851"/>
      <c r="R851"/>
    </row>
    <row r="852" spans="1:18" x14ac:dyDescent="0.25">
      <c r="A852"/>
      <c r="C852"/>
      <c r="D852"/>
      <c r="E852"/>
      <c r="F852"/>
      <c r="H852"/>
      <c r="I852"/>
      <c r="J852"/>
      <c r="K852"/>
      <c r="L852"/>
      <c r="N852"/>
      <c r="O852"/>
      <c r="P852"/>
      <c r="Q852"/>
      <c r="R852"/>
    </row>
    <row r="853" spans="1:18" x14ac:dyDescent="0.25">
      <c r="A853"/>
      <c r="C853"/>
      <c r="D853"/>
      <c r="E853"/>
      <c r="F853"/>
      <c r="H853"/>
      <c r="I853"/>
      <c r="J853"/>
      <c r="K853"/>
      <c r="L853"/>
      <c r="N853"/>
      <c r="O853"/>
      <c r="P853"/>
      <c r="Q853"/>
      <c r="R853"/>
    </row>
    <row r="854" spans="1:18" x14ac:dyDescent="0.25">
      <c r="A854"/>
      <c r="C854"/>
      <c r="D854"/>
      <c r="E854"/>
      <c r="F854"/>
      <c r="H854"/>
      <c r="I854"/>
      <c r="J854"/>
      <c r="K854"/>
      <c r="L854"/>
      <c r="N854"/>
      <c r="O854"/>
      <c r="P854"/>
      <c r="Q854"/>
      <c r="R854"/>
    </row>
    <row r="855" spans="1:18" x14ac:dyDescent="0.25">
      <c r="A855"/>
      <c r="C855"/>
      <c r="D855"/>
      <c r="E855"/>
      <c r="F855"/>
      <c r="H855"/>
      <c r="I855"/>
      <c r="J855"/>
      <c r="K855"/>
      <c r="L855"/>
      <c r="N855"/>
      <c r="O855"/>
      <c r="P855"/>
      <c r="Q855"/>
      <c r="R855"/>
    </row>
    <row r="856" spans="1:18" x14ac:dyDescent="0.25">
      <c r="A856"/>
      <c r="C856"/>
      <c r="D856"/>
      <c r="E856"/>
      <c r="F856"/>
      <c r="H856"/>
      <c r="I856"/>
      <c r="J856"/>
      <c r="K856"/>
      <c r="L856"/>
      <c r="N856"/>
      <c r="O856"/>
      <c r="P856"/>
      <c r="Q856"/>
      <c r="R856"/>
    </row>
    <row r="857" spans="1:18" x14ac:dyDescent="0.25">
      <c r="A857"/>
      <c r="C857"/>
      <c r="D857"/>
      <c r="E857"/>
      <c r="F857"/>
      <c r="H857"/>
      <c r="I857"/>
      <c r="J857"/>
      <c r="K857"/>
      <c r="L857"/>
      <c r="N857"/>
      <c r="O857"/>
      <c r="P857"/>
      <c r="Q857"/>
      <c r="R857"/>
    </row>
    <row r="858" spans="1:18" x14ac:dyDescent="0.25">
      <c r="A858"/>
      <c r="C858"/>
      <c r="D858"/>
      <c r="E858"/>
      <c r="F858"/>
      <c r="H858"/>
      <c r="I858"/>
      <c r="J858"/>
      <c r="K858"/>
      <c r="L858"/>
      <c r="N858"/>
      <c r="O858"/>
      <c r="P858"/>
      <c r="Q858"/>
      <c r="R858"/>
    </row>
    <row r="859" spans="1:18" x14ac:dyDescent="0.25">
      <c r="A859"/>
      <c r="C859"/>
      <c r="D859"/>
      <c r="E859"/>
      <c r="F859"/>
      <c r="H859"/>
      <c r="I859"/>
      <c r="J859"/>
      <c r="K859"/>
      <c r="L859"/>
      <c r="N859"/>
      <c r="O859"/>
      <c r="P859"/>
      <c r="Q859"/>
      <c r="R859"/>
    </row>
    <row r="860" spans="1:18" x14ac:dyDescent="0.25">
      <c r="A860"/>
      <c r="C860"/>
      <c r="D860"/>
      <c r="E860"/>
      <c r="F860"/>
      <c r="H860"/>
      <c r="I860"/>
      <c r="J860"/>
      <c r="K860"/>
      <c r="L860"/>
      <c r="N860"/>
      <c r="O860"/>
      <c r="P860"/>
      <c r="Q860"/>
      <c r="R860"/>
    </row>
    <row r="861" spans="1:18" x14ac:dyDescent="0.25">
      <c r="A861"/>
      <c r="C861"/>
      <c r="D861"/>
      <c r="E861"/>
      <c r="F861"/>
      <c r="H861"/>
      <c r="I861"/>
      <c r="J861"/>
      <c r="K861"/>
      <c r="L861"/>
      <c r="N861"/>
      <c r="O861"/>
      <c r="P861"/>
      <c r="Q861"/>
      <c r="R861"/>
    </row>
    <row r="862" spans="1:18" x14ac:dyDescent="0.25">
      <c r="A862"/>
      <c r="C862"/>
      <c r="D862"/>
      <c r="E862"/>
      <c r="F862"/>
      <c r="H862"/>
      <c r="I862"/>
      <c r="J862"/>
      <c r="K862"/>
      <c r="L862"/>
      <c r="N862"/>
      <c r="O862"/>
      <c r="P862"/>
      <c r="Q862"/>
      <c r="R862"/>
    </row>
    <row r="863" spans="1:18" x14ac:dyDescent="0.25">
      <c r="A863"/>
      <c r="C863"/>
      <c r="D863"/>
      <c r="E863"/>
      <c r="F863"/>
      <c r="H863"/>
      <c r="I863"/>
      <c r="J863"/>
      <c r="K863"/>
      <c r="L863"/>
      <c r="N863"/>
      <c r="O863"/>
      <c r="P863"/>
      <c r="Q863"/>
      <c r="R863"/>
    </row>
    <row r="864" spans="1:18" x14ac:dyDescent="0.25">
      <c r="A864"/>
      <c r="C864"/>
      <c r="D864"/>
      <c r="E864"/>
      <c r="F864"/>
      <c r="H864"/>
      <c r="I864"/>
      <c r="J864"/>
      <c r="K864"/>
      <c r="L864"/>
      <c r="N864"/>
      <c r="O864"/>
      <c r="P864"/>
      <c r="Q864"/>
      <c r="R864"/>
    </row>
    <row r="865" spans="1:18" x14ac:dyDescent="0.25">
      <c r="A865"/>
      <c r="C865"/>
      <c r="D865"/>
      <c r="E865"/>
      <c r="F865"/>
      <c r="H865"/>
      <c r="I865"/>
      <c r="J865"/>
      <c r="K865"/>
      <c r="L865"/>
      <c r="N865"/>
      <c r="O865"/>
      <c r="P865"/>
      <c r="Q865"/>
      <c r="R865"/>
    </row>
    <row r="866" spans="1:18" x14ac:dyDescent="0.25">
      <c r="A866"/>
      <c r="C866"/>
      <c r="D866"/>
      <c r="E866"/>
      <c r="F866"/>
      <c r="H866"/>
      <c r="I866"/>
      <c r="J866"/>
      <c r="K866"/>
      <c r="L866"/>
      <c r="N866"/>
      <c r="O866"/>
      <c r="P866"/>
      <c r="Q866"/>
      <c r="R866"/>
    </row>
    <row r="867" spans="1:18" x14ac:dyDescent="0.25">
      <c r="A867"/>
      <c r="C867"/>
      <c r="D867"/>
      <c r="E867"/>
      <c r="F867"/>
      <c r="H867"/>
      <c r="I867"/>
      <c r="J867"/>
      <c r="K867"/>
      <c r="L867"/>
      <c r="N867"/>
      <c r="O867"/>
      <c r="P867"/>
      <c r="Q867"/>
      <c r="R867"/>
    </row>
    <row r="868" spans="1:18" x14ac:dyDescent="0.25">
      <c r="A868"/>
      <c r="C868"/>
      <c r="D868"/>
      <c r="E868"/>
      <c r="F868"/>
      <c r="H868"/>
      <c r="I868"/>
      <c r="J868"/>
      <c r="K868"/>
      <c r="L868"/>
      <c r="N868"/>
      <c r="O868"/>
      <c r="P868"/>
      <c r="Q868"/>
      <c r="R868"/>
    </row>
    <row r="869" spans="1:18" x14ac:dyDescent="0.25">
      <c r="A869"/>
      <c r="C869"/>
      <c r="D869"/>
      <c r="E869"/>
      <c r="F869"/>
      <c r="H869"/>
      <c r="I869"/>
      <c r="J869"/>
      <c r="K869"/>
      <c r="L869"/>
      <c r="N869"/>
      <c r="O869"/>
      <c r="P869"/>
      <c r="Q869"/>
      <c r="R869"/>
    </row>
    <row r="870" spans="1:18" x14ac:dyDescent="0.25">
      <c r="A870"/>
      <c r="C870"/>
      <c r="D870"/>
      <c r="E870"/>
      <c r="F870"/>
      <c r="H870"/>
      <c r="I870"/>
      <c r="J870"/>
      <c r="K870"/>
      <c r="L870"/>
      <c r="N870"/>
      <c r="O870"/>
      <c r="P870"/>
      <c r="Q870"/>
      <c r="R870"/>
    </row>
    <row r="871" spans="1:18" x14ac:dyDescent="0.25">
      <c r="A871"/>
      <c r="C871"/>
      <c r="D871"/>
      <c r="E871"/>
      <c r="F871"/>
      <c r="H871"/>
      <c r="I871"/>
      <c r="J871"/>
      <c r="K871"/>
      <c r="L871"/>
      <c r="N871"/>
      <c r="O871"/>
      <c r="P871"/>
      <c r="Q871"/>
      <c r="R871"/>
    </row>
    <row r="872" spans="1:18" x14ac:dyDescent="0.25">
      <c r="A872"/>
      <c r="C872"/>
      <c r="D872"/>
      <c r="E872"/>
      <c r="F872"/>
      <c r="H872"/>
      <c r="I872"/>
      <c r="J872"/>
      <c r="K872"/>
      <c r="L872"/>
      <c r="N872"/>
      <c r="O872"/>
      <c r="P872"/>
      <c r="Q872"/>
      <c r="R872"/>
    </row>
    <row r="873" spans="1:18" x14ac:dyDescent="0.25">
      <c r="A873"/>
      <c r="C873"/>
      <c r="D873"/>
      <c r="E873"/>
      <c r="F873"/>
      <c r="H873"/>
      <c r="I873"/>
      <c r="J873"/>
      <c r="K873"/>
      <c r="L873"/>
      <c r="N873"/>
      <c r="O873"/>
      <c r="P873"/>
      <c r="Q873"/>
      <c r="R873"/>
    </row>
    <row r="874" spans="1:18" x14ac:dyDescent="0.25">
      <c r="A874"/>
      <c r="C874"/>
      <c r="D874"/>
      <c r="E874"/>
      <c r="F874"/>
      <c r="H874"/>
      <c r="I874"/>
      <c r="J874"/>
      <c r="K874"/>
      <c r="L874"/>
      <c r="N874"/>
      <c r="O874"/>
      <c r="P874"/>
      <c r="Q874"/>
      <c r="R874"/>
    </row>
    <row r="875" spans="1:18" x14ac:dyDescent="0.25">
      <c r="A875"/>
      <c r="C875"/>
      <c r="D875"/>
      <c r="E875"/>
      <c r="F875"/>
      <c r="H875"/>
      <c r="I875"/>
      <c r="J875"/>
      <c r="K875"/>
      <c r="L875"/>
      <c r="N875"/>
      <c r="O875"/>
      <c r="P875"/>
      <c r="Q875"/>
      <c r="R875"/>
    </row>
    <row r="876" spans="1:18" x14ac:dyDescent="0.25">
      <c r="A876"/>
      <c r="C876"/>
      <c r="D876"/>
      <c r="E876"/>
      <c r="F876"/>
      <c r="H876"/>
      <c r="I876"/>
      <c r="J876"/>
      <c r="K876"/>
      <c r="L876"/>
      <c r="N876"/>
      <c r="O876"/>
      <c r="P876"/>
      <c r="Q876"/>
      <c r="R876"/>
    </row>
    <row r="877" spans="1:18" x14ac:dyDescent="0.25">
      <c r="A877"/>
      <c r="C877"/>
      <c r="D877"/>
      <c r="E877"/>
      <c r="F877"/>
      <c r="H877"/>
      <c r="I877"/>
      <c r="J877"/>
      <c r="K877"/>
      <c r="L877"/>
      <c r="N877"/>
      <c r="O877"/>
      <c r="P877"/>
      <c r="Q877"/>
      <c r="R877"/>
    </row>
    <row r="878" spans="1:18" x14ac:dyDescent="0.25">
      <c r="A878"/>
      <c r="C878"/>
      <c r="D878"/>
      <c r="E878"/>
      <c r="F878"/>
      <c r="H878"/>
      <c r="I878"/>
      <c r="J878"/>
      <c r="K878"/>
      <c r="L878"/>
      <c r="N878"/>
      <c r="O878"/>
      <c r="P878"/>
      <c r="Q878"/>
      <c r="R878"/>
    </row>
    <row r="879" spans="1:18" x14ac:dyDescent="0.25">
      <c r="A879"/>
      <c r="C879"/>
      <c r="D879"/>
      <c r="E879"/>
      <c r="F879"/>
      <c r="H879"/>
      <c r="I879"/>
      <c r="J879"/>
      <c r="K879"/>
      <c r="L879"/>
      <c r="N879"/>
      <c r="O879"/>
      <c r="P879"/>
      <c r="Q879"/>
      <c r="R879"/>
    </row>
    <row r="880" spans="1:18" x14ac:dyDescent="0.25">
      <c r="A880"/>
      <c r="C880"/>
      <c r="D880"/>
      <c r="E880"/>
      <c r="F880"/>
      <c r="H880"/>
      <c r="I880"/>
      <c r="J880"/>
      <c r="K880"/>
      <c r="L880"/>
      <c r="N880"/>
      <c r="O880"/>
      <c r="P880"/>
      <c r="Q880"/>
      <c r="R880"/>
    </row>
    <row r="881" spans="1:18" x14ac:dyDescent="0.25">
      <c r="A881"/>
      <c r="C881"/>
      <c r="D881"/>
      <c r="E881"/>
      <c r="F881"/>
      <c r="H881"/>
      <c r="I881"/>
      <c r="J881"/>
      <c r="K881"/>
      <c r="L881"/>
      <c r="N881"/>
      <c r="O881"/>
      <c r="P881"/>
      <c r="Q881"/>
      <c r="R881"/>
    </row>
    <row r="882" spans="1:18" x14ac:dyDescent="0.25">
      <c r="A882"/>
      <c r="C882"/>
      <c r="D882"/>
      <c r="E882"/>
      <c r="F882"/>
      <c r="H882"/>
      <c r="I882"/>
      <c r="J882"/>
      <c r="K882"/>
      <c r="L882"/>
      <c r="N882"/>
      <c r="O882"/>
      <c r="P882"/>
      <c r="Q882"/>
      <c r="R882"/>
    </row>
    <row r="883" spans="1:18" x14ac:dyDescent="0.25">
      <c r="A883"/>
      <c r="C883"/>
      <c r="D883"/>
      <c r="E883"/>
      <c r="F883"/>
      <c r="H883"/>
      <c r="I883"/>
      <c r="J883"/>
      <c r="K883"/>
      <c r="L883"/>
      <c r="N883"/>
      <c r="O883"/>
      <c r="P883"/>
      <c r="Q883"/>
      <c r="R883"/>
    </row>
    <row r="884" spans="1:18" x14ac:dyDescent="0.25">
      <c r="A884"/>
      <c r="C884"/>
      <c r="D884"/>
      <c r="E884"/>
      <c r="F884"/>
      <c r="H884"/>
      <c r="I884"/>
      <c r="J884"/>
      <c r="K884"/>
      <c r="L884"/>
      <c r="N884"/>
      <c r="O884"/>
      <c r="P884"/>
      <c r="Q884"/>
      <c r="R884"/>
    </row>
    <row r="885" spans="1:18" x14ac:dyDescent="0.25">
      <c r="A885"/>
      <c r="C885"/>
      <c r="D885"/>
      <c r="E885"/>
      <c r="F885"/>
      <c r="H885"/>
      <c r="I885"/>
      <c r="J885"/>
      <c r="K885"/>
      <c r="L885"/>
      <c r="N885"/>
      <c r="O885"/>
      <c r="P885"/>
      <c r="Q885"/>
      <c r="R885"/>
    </row>
    <row r="886" spans="1:18" x14ac:dyDescent="0.25">
      <c r="A886"/>
      <c r="C886"/>
      <c r="D886"/>
      <c r="E886"/>
      <c r="F886"/>
      <c r="H886"/>
      <c r="I886"/>
      <c r="J886"/>
      <c r="K886"/>
      <c r="L886"/>
      <c r="N886"/>
      <c r="O886"/>
      <c r="P886"/>
      <c r="Q886"/>
      <c r="R886"/>
    </row>
    <row r="887" spans="1:18" x14ac:dyDescent="0.25">
      <c r="A887"/>
      <c r="C887"/>
      <c r="D887"/>
      <c r="E887"/>
      <c r="F887"/>
      <c r="H887"/>
      <c r="I887"/>
      <c r="J887"/>
      <c r="K887"/>
      <c r="L887"/>
      <c r="N887"/>
      <c r="O887"/>
      <c r="P887"/>
      <c r="Q887"/>
      <c r="R887"/>
    </row>
    <row r="888" spans="1:18" x14ac:dyDescent="0.25">
      <c r="A888"/>
      <c r="C888"/>
      <c r="D888"/>
      <c r="E888"/>
      <c r="F888"/>
      <c r="H888"/>
      <c r="I888"/>
      <c r="J888"/>
      <c r="K888"/>
      <c r="L888"/>
      <c r="N888"/>
      <c r="O888"/>
      <c r="P888"/>
      <c r="Q888"/>
      <c r="R888"/>
    </row>
    <row r="889" spans="1:18" x14ac:dyDescent="0.25">
      <c r="A889"/>
      <c r="C889"/>
      <c r="D889"/>
      <c r="E889"/>
      <c r="F889"/>
      <c r="H889"/>
      <c r="I889"/>
      <c r="J889"/>
      <c r="K889"/>
      <c r="L889"/>
      <c r="N889"/>
      <c r="O889"/>
      <c r="P889"/>
      <c r="Q889"/>
      <c r="R889"/>
    </row>
    <row r="890" spans="1:18" x14ac:dyDescent="0.25">
      <c r="A890"/>
      <c r="C890"/>
      <c r="D890"/>
      <c r="E890"/>
      <c r="F890"/>
      <c r="H890"/>
      <c r="I890"/>
      <c r="J890"/>
      <c r="K890"/>
      <c r="L890"/>
      <c r="N890"/>
      <c r="O890"/>
      <c r="P890"/>
      <c r="Q890"/>
      <c r="R890"/>
    </row>
    <row r="891" spans="1:18" x14ac:dyDescent="0.25">
      <c r="A891"/>
      <c r="C891"/>
      <c r="D891"/>
      <c r="E891"/>
      <c r="F891"/>
      <c r="H891"/>
      <c r="I891"/>
      <c r="J891"/>
      <c r="K891"/>
      <c r="L891"/>
      <c r="N891"/>
      <c r="O891"/>
      <c r="P891"/>
      <c r="Q891"/>
      <c r="R891"/>
    </row>
    <row r="892" spans="1:18" x14ac:dyDescent="0.25">
      <c r="A892"/>
      <c r="C892"/>
      <c r="D892"/>
      <c r="E892"/>
      <c r="F892"/>
      <c r="H892"/>
      <c r="I892"/>
      <c r="J892"/>
      <c r="K892"/>
      <c r="L892"/>
      <c r="N892"/>
      <c r="O892"/>
      <c r="P892"/>
      <c r="Q892"/>
      <c r="R892"/>
    </row>
    <row r="893" spans="1:18" x14ac:dyDescent="0.25">
      <c r="A893"/>
      <c r="C893"/>
      <c r="D893"/>
      <c r="E893"/>
      <c r="F893"/>
      <c r="H893"/>
      <c r="I893"/>
      <c r="J893"/>
      <c r="K893"/>
      <c r="L893"/>
      <c r="N893"/>
      <c r="O893"/>
      <c r="P893"/>
      <c r="Q893"/>
      <c r="R893"/>
    </row>
    <row r="894" spans="1:18" x14ac:dyDescent="0.25">
      <c r="A894"/>
      <c r="C894"/>
      <c r="D894"/>
      <c r="E894"/>
      <c r="F894"/>
      <c r="H894"/>
      <c r="I894"/>
      <c r="J894"/>
      <c r="K894"/>
      <c r="L894"/>
      <c r="N894"/>
      <c r="O894"/>
      <c r="P894"/>
      <c r="Q894"/>
      <c r="R894"/>
    </row>
    <row r="895" spans="1:18" x14ac:dyDescent="0.25">
      <c r="A895"/>
      <c r="C895"/>
      <c r="D895"/>
      <c r="E895"/>
      <c r="F895"/>
      <c r="H895"/>
      <c r="I895"/>
      <c r="J895"/>
      <c r="K895"/>
      <c r="L895"/>
      <c r="N895"/>
      <c r="O895"/>
      <c r="P895"/>
      <c r="Q895"/>
      <c r="R895"/>
    </row>
    <row r="896" spans="1:18" x14ac:dyDescent="0.25">
      <c r="A896"/>
      <c r="C896"/>
      <c r="D896"/>
      <c r="E896"/>
      <c r="F896"/>
      <c r="H896"/>
      <c r="I896"/>
      <c r="J896"/>
      <c r="K896"/>
      <c r="L896"/>
      <c r="N896"/>
      <c r="O896"/>
      <c r="P896"/>
      <c r="Q896"/>
      <c r="R896"/>
    </row>
    <row r="897" spans="1:18" x14ac:dyDescent="0.25">
      <c r="A897"/>
      <c r="C897"/>
      <c r="D897"/>
      <c r="E897"/>
      <c r="F897"/>
      <c r="H897"/>
      <c r="I897"/>
      <c r="J897"/>
      <c r="K897"/>
      <c r="L897"/>
      <c r="N897"/>
      <c r="O897"/>
      <c r="P897"/>
      <c r="Q897"/>
      <c r="R897"/>
    </row>
    <row r="898" spans="1:18" x14ac:dyDescent="0.25">
      <c r="A898"/>
      <c r="C898"/>
      <c r="D898"/>
      <c r="E898"/>
      <c r="F898"/>
      <c r="H898"/>
      <c r="I898"/>
      <c r="J898"/>
      <c r="K898"/>
      <c r="L898"/>
      <c r="N898"/>
      <c r="O898"/>
      <c r="P898"/>
      <c r="Q898"/>
      <c r="R898"/>
    </row>
    <row r="899" spans="1:18" x14ac:dyDescent="0.25">
      <c r="A899"/>
      <c r="C899"/>
      <c r="D899"/>
      <c r="E899"/>
      <c r="F899"/>
      <c r="H899"/>
      <c r="I899"/>
      <c r="J899"/>
      <c r="K899"/>
      <c r="L899"/>
      <c r="N899"/>
      <c r="O899"/>
      <c r="P899"/>
      <c r="Q899"/>
      <c r="R899"/>
    </row>
    <row r="900" spans="1:18" x14ac:dyDescent="0.25">
      <c r="A900"/>
      <c r="C900"/>
      <c r="D900"/>
      <c r="E900"/>
      <c r="F900"/>
      <c r="H900"/>
      <c r="I900"/>
      <c r="J900"/>
      <c r="K900"/>
      <c r="L900"/>
      <c r="N900"/>
      <c r="O900"/>
      <c r="P900"/>
      <c r="Q900"/>
      <c r="R900"/>
    </row>
    <row r="901" spans="1:18" x14ac:dyDescent="0.25">
      <c r="A901"/>
      <c r="C901"/>
      <c r="D901"/>
      <c r="E901"/>
      <c r="F901"/>
      <c r="H901"/>
      <c r="I901"/>
      <c r="J901"/>
      <c r="K901"/>
      <c r="L901"/>
      <c r="N901"/>
      <c r="O901"/>
      <c r="P901"/>
      <c r="Q901"/>
      <c r="R901"/>
    </row>
    <row r="902" spans="1:18" x14ac:dyDescent="0.25">
      <c r="A902"/>
      <c r="C902"/>
      <c r="D902"/>
      <c r="E902"/>
      <c r="F902"/>
      <c r="H902"/>
      <c r="I902"/>
      <c r="J902"/>
      <c r="K902"/>
      <c r="L902"/>
      <c r="N902"/>
      <c r="O902"/>
      <c r="P902"/>
      <c r="Q902"/>
      <c r="R902"/>
    </row>
    <row r="903" spans="1:18" x14ac:dyDescent="0.25">
      <c r="A903"/>
      <c r="C903"/>
      <c r="D903"/>
      <c r="E903"/>
      <c r="F903"/>
      <c r="H903"/>
      <c r="I903"/>
      <c r="J903"/>
      <c r="K903"/>
      <c r="L903"/>
      <c r="N903"/>
      <c r="O903"/>
      <c r="P903"/>
      <c r="Q903"/>
      <c r="R903"/>
    </row>
    <row r="904" spans="1:18" x14ac:dyDescent="0.25">
      <c r="A904"/>
      <c r="C904"/>
      <c r="D904"/>
      <c r="E904"/>
      <c r="F904"/>
      <c r="H904"/>
      <c r="I904"/>
      <c r="J904"/>
      <c r="K904"/>
      <c r="L904"/>
      <c r="N904"/>
      <c r="O904"/>
      <c r="P904"/>
      <c r="Q904"/>
      <c r="R904"/>
    </row>
    <row r="905" spans="1:18" x14ac:dyDescent="0.25">
      <c r="A905"/>
      <c r="C905"/>
      <c r="D905"/>
      <c r="E905"/>
      <c r="F905"/>
      <c r="H905"/>
      <c r="I905"/>
      <c r="J905"/>
      <c r="K905"/>
      <c r="L905"/>
      <c r="N905"/>
      <c r="O905"/>
      <c r="P905"/>
      <c r="Q905"/>
      <c r="R905"/>
    </row>
    <row r="906" spans="1:18" x14ac:dyDescent="0.25">
      <c r="A906"/>
      <c r="C906"/>
      <c r="D906"/>
      <c r="E906"/>
      <c r="F906"/>
      <c r="H906"/>
      <c r="I906"/>
      <c r="J906"/>
      <c r="K906"/>
      <c r="L906"/>
      <c r="N906"/>
      <c r="O906"/>
      <c r="P906"/>
      <c r="Q906"/>
      <c r="R906"/>
    </row>
    <row r="907" spans="1:18" x14ac:dyDescent="0.25">
      <c r="A907"/>
      <c r="C907"/>
      <c r="D907"/>
      <c r="E907"/>
      <c r="F907"/>
      <c r="H907"/>
      <c r="I907"/>
      <c r="J907"/>
      <c r="K907"/>
      <c r="L907"/>
      <c r="N907"/>
      <c r="O907"/>
      <c r="P907"/>
      <c r="Q907"/>
      <c r="R907"/>
    </row>
    <row r="908" spans="1:18" x14ac:dyDescent="0.25">
      <c r="A908"/>
      <c r="C908"/>
      <c r="D908"/>
      <c r="E908"/>
      <c r="F908"/>
      <c r="H908"/>
      <c r="I908"/>
      <c r="J908"/>
      <c r="K908"/>
      <c r="L908"/>
      <c r="N908"/>
      <c r="O908"/>
      <c r="P908"/>
      <c r="Q908"/>
      <c r="R908"/>
    </row>
    <row r="909" spans="1:18" x14ac:dyDescent="0.25">
      <c r="A909"/>
      <c r="C909"/>
      <c r="D909"/>
      <c r="E909"/>
      <c r="F909"/>
      <c r="H909"/>
      <c r="I909"/>
      <c r="J909"/>
      <c r="K909"/>
      <c r="L909"/>
      <c r="N909"/>
      <c r="O909"/>
      <c r="P909"/>
      <c r="Q909"/>
      <c r="R909"/>
    </row>
    <row r="910" spans="1:18" x14ac:dyDescent="0.25">
      <c r="A910"/>
      <c r="C910"/>
      <c r="D910"/>
      <c r="E910"/>
      <c r="F910"/>
      <c r="H910"/>
      <c r="I910"/>
      <c r="J910"/>
      <c r="K910"/>
      <c r="L910"/>
      <c r="N910"/>
      <c r="O910"/>
      <c r="P910"/>
      <c r="Q910"/>
      <c r="R910"/>
    </row>
    <row r="911" spans="1:18" x14ac:dyDescent="0.25">
      <c r="A911"/>
      <c r="C911"/>
      <c r="D911"/>
      <c r="E911"/>
      <c r="F911"/>
      <c r="H911"/>
      <c r="I911"/>
      <c r="J911"/>
      <c r="K911"/>
      <c r="L911"/>
      <c r="N911"/>
      <c r="O911"/>
      <c r="P911"/>
      <c r="Q911"/>
      <c r="R911"/>
    </row>
    <row r="912" spans="1:18" x14ac:dyDescent="0.25">
      <c r="A912"/>
      <c r="C912"/>
      <c r="D912"/>
      <c r="E912"/>
      <c r="F912"/>
      <c r="H912"/>
      <c r="I912"/>
      <c r="J912"/>
      <c r="K912"/>
      <c r="L912"/>
      <c r="N912"/>
      <c r="O912"/>
      <c r="P912"/>
      <c r="Q912"/>
      <c r="R912"/>
    </row>
    <row r="913" spans="1:18" x14ac:dyDescent="0.25">
      <c r="A913"/>
      <c r="C913"/>
      <c r="D913"/>
      <c r="E913"/>
      <c r="F913"/>
      <c r="H913"/>
      <c r="I913"/>
      <c r="J913"/>
      <c r="K913"/>
      <c r="L913"/>
      <c r="N913"/>
      <c r="O913"/>
      <c r="P913"/>
      <c r="Q913"/>
      <c r="R913"/>
    </row>
    <row r="914" spans="1:18" x14ac:dyDescent="0.25">
      <c r="A914"/>
      <c r="C914"/>
      <c r="D914"/>
      <c r="E914"/>
      <c r="F914"/>
      <c r="H914"/>
      <c r="I914"/>
      <c r="J914"/>
      <c r="K914"/>
      <c r="L914"/>
      <c r="N914"/>
      <c r="O914"/>
      <c r="P914"/>
      <c r="Q914"/>
      <c r="R914"/>
    </row>
    <row r="915" spans="1:18" x14ac:dyDescent="0.25">
      <c r="A915"/>
      <c r="C915"/>
      <c r="D915"/>
      <c r="E915"/>
      <c r="F915"/>
      <c r="H915"/>
      <c r="I915"/>
      <c r="J915"/>
      <c r="K915"/>
      <c r="L915"/>
      <c r="N915"/>
      <c r="O915"/>
      <c r="P915"/>
      <c r="Q915"/>
      <c r="R915"/>
    </row>
    <row r="916" spans="1:18" x14ac:dyDescent="0.25">
      <c r="A916"/>
      <c r="C916"/>
      <c r="D916"/>
      <c r="E916"/>
      <c r="F916"/>
      <c r="H916"/>
      <c r="I916"/>
      <c r="J916"/>
      <c r="K916"/>
      <c r="L916"/>
      <c r="N916"/>
      <c r="O916"/>
      <c r="P916"/>
      <c r="Q916"/>
      <c r="R916"/>
    </row>
    <row r="917" spans="1:18" x14ac:dyDescent="0.25">
      <c r="A917"/>
      <c r="C917"/>
      <c r="D917"/>
      <c r="E917"/>
      <c r="F917"/>
      <c r="H917"/>
      <c r="I917"/>
      <c r="J917"/>
      <c r="K917"/>
      <c r="L917"/>
      <c r="N917"/>
      <c r="O917"/>
      <c r="P917"/>
      <c r="Q917"/>
      <c r="R917"/>
    </row>
    <row r="918" spans="1:18" x14ac:dyDescent="0.25">
      <c r="A918"/>
      <c r="C918"/>
      <c r="D918"/>
      <c r="E918"/>
      <c r="F918"/>
      <c r="H918"/>
      <c r="I918"/>
      <c r="J918"/>
      <c r="K918"/>
      <c r="L918"/>
      <c r="N918"/>
      <c r="O918"/>
      <c r="P918"/>
      <c r="Q918"/>
      <c r="R918"/>
    </row>
    <row r="919" spans="1:18" x14ac:dyDescent="0.25">
      <c r="A919"/>
      <c r="C919"/>
      <c r="D919"/>
      <c r="E919"/>
      <c r="F919"/>
      <c r="H919"/>
      <c r="I919"/>
      <c r="J919"/>
      <c r="K919"/>
      <c r="L919"/>
      <c r="N919"/>
      <c r="O919"/>
      <c r="P919"/>
      <c r="Q919"/>
      <c r="R919"/>
    </row>
    <row r="920" spans="1:18" x14ac:dyDescent="0.25">
      <c r="A920"/>
      <c r="C920"/>
      <c r="D920"/>
      <c r="E920"/>
      <c r="F920"/>
      <c r="H920"/>
      <c r="I920"/>
      <c r="J920"/>
      <c r="K920"/>
      <c r="L920"/>
      <c r="N920"/>
      <c r="O920"/>
      <c r="P920"/>
      <c r="Q920"/>
      <c r="R920"/>
    </row>
    <row r="921" spans="1:18" x14ac:dyDescent="0.25">
      <c r="A921"/>
      <c r="C921"/>
      <c r="D921"/>
      <c r="E921"/>
      <c r="F921"/>
      <c r="H921"/>
      <c r="I921"/>
      <c r="J921"/>
      <c r="K921"/>
      <c r="L921"/>
      <c r="N921"/>
      <c r="O921"/>
      <c r="P921"/>
      <c r="Q921"/>
      <c r="R921"/>
    </row>
    <row r="922" spans="1:18" x14ac:dyDescent="0.25">
      <c r="A922"/>
      <c r="C922"/>
      <c r="D922"/>
      <c r="E922"/>
      <c r="F922"/>
      <c r="H922"/>
      <c r="I922"/>
      <c r="J922"/>
      <c r="K922"/>
      <c r="L922"/>
      <c r="N922"/>
      <c r="O922"/>
      <c r="P922"/>
      <c r="Q922"/>
      <c r="R922"/>
    </row>
    <row r="923" spans="1:18" x14ac:dyDescent="0.25">
      <c r="A923"/>
      <c r="C923"/>
      <c r="D923"/>
      <c r="E923"/>
      <c r="F923"/>
      <c r="H923"/>
      <c r="I923"/>
      <c r="J923"/>
      <c r="K923"/>
      <c r="L923"/>
      <c r="N923"/>
      <c r="O923"/>
      <c r="P923"/>
      <c r="Q923"/>
      <c r="R923"/>
    </row>
    <row r="924" spans="1:18" x14ac:dyDescent="0.25">
      <c r="A924"/>
      <c r="C924"/>
      <c r="D924"/>
      <c r="E924"/>
      <c r="F924"/>
      <c r="H924"/>
      <c r="I924"/>
      <c r="J924"/>
      <c r="K924"/>
      <c r="L924"/>
      <c r="N924"/>
      <c r="O924"/>
      <c r="P924"/>
      <c r="Q924"/>
      <c r="R924"/>
    </row>
    <row r="925" spans="1:18" x14ac:dyDescent="0.25">
      <c r="A925"/>
      <c r="C925"/>
      <c r="D925"/>
      <c r="E925"/>
      <c r="F925"/>
      <c r="H925"/>
      <c r="I925"/>
      <c r="J925"/>
      <c r="K925"/>
      <c r="L925"/>
      <c r="N925"/>
      <c r="O925"/>
      <c r="P925"/>
      <c r="Q925"/>
      <c r="R925"/>
    </row>
    <row r="926" spans="1:18" x14ac:dyDescent="0.25">
      <c r="A926"/>
      <c r="C926"/>
      <c r="D926"/>
      <c r="E926"/>
      <c r="F926"/>
      <c r="H926"/>
      <c r="I926"/>
      <c r="J926"/>
      <c r="K926"/>
      <c r="L926"/>
      <c r="N926"/>
      <c r="O926"/>
      <c r="P926"/>
      <c r="Q926"/>
      <c r="R926"/>
    </row>
    <row r="927" spans="1:18" x14ac:dyDescent="0.25">
      <c r="A927"/>
      <c r="C927"/>
      <c r="D927"/>
      <c r="E927"/>
      <c r="F927"/>
      <c r="H927"/>
      <c r="I927"/>
      <c r="J927"/>
      <c r="K927"/>
      <c r="L927"/>
      <c r="N927"/>
      <c r="O927"/>
      <c r="P927"/>
      <c r="Q927"/>
      <c r="R927"/>
    </row>
    <row r="928" spans="1:18" x14ac:dyDescent="0.25">
      <c r="A928"/>
      <c r="C928"/>
      <c r="D928"/>
      <c r="E928"/>
      <c r="F928"/>
      <c r="H928"/>
      <c r="I928"/>
      <c r="J928"/>
      <c r="K928"/>
      <c r="L928"/>
      <c r="N928"/>
      <c r="O928"/>
      <c r="P928"/>
      <c r="Q928"/>
      <c r="R928"/>
    </row>
    <row r="929" spans="1:18" x14ac:dyDescent="0.25">
      <c r="A929"/>
      <c r="C929"/>
      <c r="D929"/>
      <c r="E929"/>
      <c r="F929"/>
      <c r="H929"/>
      <c r="I929"/>
      <c r="J929"/>
      <c r="K929"/>
      <c r="L929"/>
      <c r="N929"/>
      <c r="O929"/>
      <c r="P929"/>
      <c r="Q929"/>
      <c r="R929"/>
    </row>
    <row r="930" spans="1:18" x14ac:dyDescent="0.25">
      <c r="A930"/>
      <c r="C930"/>
      <c r="D930"/>
      <c r="E930"/>
      <c r="F930"/>
      <c r="H930"/>
      <c r="I930"/>
      <c r="J930"/>
      <c r="K930"/>
      <c r="L930"/>
      <c r="N930"/>
      <c r="O930"/>
      <c r="P930"/>
      <c r="Q930"/>
      <c r="R930"/>
    </row>
    <row r="931" spans="1:18" x14ac:dyDescent="0.25">
      <c r="A931"/>
      <c r="C931"/>
      <c r="D931"/>
      <c r="E931"/>
      <c r="F931"/>
      <c r="H931"/>
      <c r="I931"/>
      <c r="J931"/>
      <c r="K931"/>
      <c r="L931"/>
      <c r="N931"/>
      <c r="O931"/>
      <c r="P931"/>
      <c r="Q931"/>
      <c r="R931"/>
    </row>
    <row r="932" spans="1:18" x14ac:dyDescent="0.25">
      <c r="A932"/>
      <c r="C932"/>
      <c r="D932"/>
      <c r="E932"/>
      <c r="F932"/>
      <c r="H932"/>
      <c r="I932"/>
      <c r="J932"/>
      <c r="K932"/>
      <c r="L932"/>
      <c r="N932"/>
      <c r="O932"/>
      <c r="P932"/>
      <c r="Q932"/>
      <c r="R932"/>
    </row>
    <row r="933" spans="1:18" x14ac:dyDescent="0.25">
      <c r="A933"/>
      <c r="C933"/>
      <c r="D933"/>
      <c r="E933"/>
      <c r="F933"/>
      <c r="H933"/>
      <c r="I933"/>
      <c r="J933"/>
      <c r="K933"/>
      <c r="L933"/>
      <c r="N933"/>
      <c r="O933"/>
      <c r="P933"/>
      <c r="Q933"/>
      <c r="R933"/>
    </row>
    <row r="934" spans="1:18" x14ac:dyDescent="0.25">
      <c r="A934"/>
      <c r="C934"/>
      <c r="D934"/>
      <c r="E934"/>
      <c r="F934"/>
      <c r="H934"/>
      <c r="I934"/>
      <c r="J934"/>
      <c r="K934"/>
      <c r="L934"/>
      <c r="N934"/>
      <c r="O934"/>
      <c r="P934"/>
      <c r="Q934"/>
      <c r="R934"/>
    </row>
    <row r="935" spans="1:18" x14ac:dyDescent="0.25">
      <c r="A935"/>
      <c r="C935"/>
      <c r="D935"/>
      <c r="E935"/>
      <c r="F935"/>
      <c r="H935"/>
      <c r="I935"/>
      <c r="J935"/>
      <c r="K935"/>
      <c r="L935"/>
      <c r="N935"/>
      <c r="O935"/>
      <c r="P935"/>
      <c r="Q935"/>
      <c r="R935"/>
    </row>
    <row r="936" spans="1:18" x14ac:dyDescent="0.25">
      <c r="A936"/>
      <c r="C936"/>
      <c r="D936"/>
      <c r="E936"/>
      <c r="F936"/>
      <c r="H936"/>
      <c r="I936"/>
      <c r="J936"/>
      <c r="K936"/>
      <c r="L936"/>
      <c r="N936"/>
      <c r="O936"/>
      <c r="P936"/>
      <c r="Q936"/>
      <c r="R936"/>
    </row>
    <row r="937" spans="1:18" x14ac:dyDescent="0.25">
      <c r="A937"/>
      <c r="C937"/>
      <c r="D937"/>
      <c r="E937"/>
      <c r="F937"/>
      <c r="H937"/>
      <c r="I937"/>
      <c r="J937"/>
      <c r="K937"/>
      <c r="L937"/>
      <c r="N937"/>
      <c r="O937"/>
      <c r="P937"/>
      <c r="Q937"/>
      <c r="R937"/>
    </row>
    <row r="938" spans="1:18" x14ac:dyDescent="0.25">
      <c r="A938"/>
      <c r="C938"/>
      <c r="D938"/>
      <c r="E938"/>
      <c r="F938"/>
      <c r="H938"/>
      <c r="I938"/>
      <c r="J938"/>
      <c r="K938"/>
      <c r="L938"/>
      <c r="N938"/>
      <c r="O938"/>
      <c r="P938"/>
      <c r="Q938"/>
      <c r="R938"/>
    </row>
    <row r="939" spans="1:18" x14ac:dyDescent="0.25">
      <c r="A939"/>
      <c r="C939"/>
      <c r="D939"/>
      <c r="E939"/>
      <c r="F939"/>
      <c r="H939"/>
      <c r="I939"/>
      <c r="J939"/>
      <c r="K939"/>
      <c r="L939"/>
      <c r="N939"/>
      <c r="O939"/>
      <c r="P939"/>
      <c r="Q939"/>
      <c r="R939"/>
    </row>
    <row r="940" spans="1:18" x14ac:dyDescent="0.25">
      <c r="A940"/>
      <c r="C940"/>
      <c r="D940"/>
      <c r="E940"/>
      <c r="F940"/>
      <c r="H940"/>
      <c r="I940"/>
      <c r="J940"/>
      <c r="K940"/>
      <c r="L940"/>
      <c r="N940"/>
      <c r="O940"/>
      <c r="P940"/>
      <c r="Q940"/>
      <c r="R940"/>
    </row>
    <row r="941" spans="1:18" x14ac:dyDescent="0.25">
      <c r="A941"/>
      <c r="C941"/>
      <c r="D941"/>
      <c r="E941"/>
      <c r="F941"/>
      <c r="H941"/>
      <c r="I941"/>
      <c r="J941"/>
      <c r="K941"/>
      <c r="L941"/>
      <c r="N941"/>
      <c r="O941"/>
      <c r="P941"/>
      <c r="Q941"/>
      <c r="R941"/>
    </row>
    <row r="942" spans="1:18" x14ac:dyDescent="0.25">
      <c r="A942"/>
      <c r="C942"/>
      <c r="D942"/>
      <c r="E942"/>
      <c r="F942"/>
      <c r="H942"/>
      <c r="I942"/>
      <c r="J942"/>
      <c r="K942"/>
      <c r="L942"/>
      <c r="N942"/>
      <c r="O942"/>
      <c r="P942"/>
      <c r="Q942"/>
      <c r="R942"/>
    </row>
    <row r="943" spans="1:18" x14ac:dyDescent="0.25">
      <c r="A943"/>
      <c r="C943"/>
      <c r="D943"/>
      <c r="E943"/>
      <c r="F943"/>
      <c r="H943"/>
      <c r="I943"/>
      <c r="J943"/>
      <c r="K943"/>
      <c r="L943"/>
      <c r="N943"/>
      <c r="O943"/>
      <c r="P943"/>
      <c r="Q943"/>
      <c r="R943"/>
    </row>
    <row r="944" spans="1:18" x14ac:dyDescent="0.25">
      <c r="A944"/>
      <c r="C944"/>
      <c r="D944"/>
      <c r="E944"/>
      <c r="F944"/>
      <c r="H944"/>
      <c r="I944"/>
      <c r="J944"/>
      <c r="K944"/>
      <c r="L944"/>
      <c r="N944"/>
      <c r="O944"/>
      <c r="P944"/>
      <c r="Q944"/>
      <c r="R944"/>
    </row>
    <row r="945" spans="1:18" x14ac:dyDescent="0.25">
      <c r="A945"/>
      <c r="C945"/>
      <c r="D945"/>
      <c r="E945"/>
      <c r="F945"/>
      <c r="H945"/>
      <c r="I945"/>
      <c r="J945"/>
      <c r="K945"/>
      <c r="L945"/>
      <c r="N945"/>
      <c r="O945"/>
      <c r="P945"/>
      <c r="Q945"/>
      <c r="R945"/>
    </row>
    <row r="946" spans="1:18" x14ac:dyDescent="0.25">
      <c r="A946"/>
      <c r="C946"/>
      <c r="D946"/>
      <c r="E946"/>
      <c r="F946"/>
      <c r="H946"/>
      <c r="I946"/>
      <c r="J946"/>
      <c r="K946"/>
      <c r="L946"/>
      <c r="N946"/>
      <c r="O946"/>
      <c r="P946"/>
      <c r="Q946"/>
      <c r="R946"/>
    </row>
    <row r="947" spans="1:18" x14ac:dyDescent="0.25">
      <c r="A947"/>
      <c r="C947"/>
      <c r="D947"/>
      <c r="E947"/>
      <c r="F947"/>
      <c r="H947"/>
      <c r="I947"/>
      <c r="J947"/>
      <c r="K947"/>
      <c r="L947"/>
      <c r="N947"/>
      <c r="O947"/>
      <c r="P947"/>
      <c r="Q947"/>
      <c r="R947"/>
    </row>
    <row r="948" spans="1:18" x14ac:dyDescent="0.25">
      <c r="A948"/>
      <c r="C948"/>
      <c r="D948"/>
      <c r="E948"/>
      <c r="F948"/>
      <c r="H948"/>
      <c r="I948"/>
      <c r="J948"/>
      <c r="K948"/>
      <c r="L948"/>
      <c r="N948"/>
      <c r="O948"/>
      <c r="P948"/>
      <c r="Q948"/>
      <c r="R948"/>
    </row>
    <row r="949" spans="1:18" x14ac:dyDescent="0.25">
      <c r="A949"/>
      <c r="C949"/>
      <c r="D949"/>
      <c r="E949"/>
      <c r="F949"/>
      <c r="H949"/>
      <c r="I949"/>
      <c r="J949"/>
      <c r="K949"/>
      <c r="L949"/>
      <c r="N949"/>
      <c r="O949"/>
      <c r="P949"/>
      <c r="Q949"/>
      <c r="R949"/>
    </row>
    <row r="950" spans="1:18" x14ac:dyDescent="0.25">
      <c r="A950"/>
      <c r="C950"/>
      <c r="D950"/>
      <c r="E950"/>
      <c r="F950"/>
      <c r="H950"/>
      <c r="I950"/>
      <c r="J950"/>
      <c r="K950"/>
      <c r="L950"/>
      <c r="N950"/>
      <c r="O950"/>
      <c r="P950"/>
      <c r="Q950"/>
      <c r="R950"/>
    </row>
    <row r="951" spans="1:18" x14ac:dyDescent="0.25">
      <c r="A951"/>
      <c r="C951"/>
      <c r="D951"/>
      <c r="E951"/>
      <c r="F951"/>
      <c r="H951"/>
      <c r="I951"/>
      <c r="J951"/>
      <c r="K951"/>
      <c r="L951"/>
      <c r="N951"/>
      <c r="O951"/>
      <c r="P951"/>
      <c r="Q951"/>
      <c r="R951"/>
    </row>
    <row r="952" spans="1:18" x14ac:dyDescent="0.25">
      <c r="A952"/>
      <c r="C952"/>
      <c r="D952"/>
      <c r="E952"/>
      <c r="F952"/>
      <c r="H952"/>
      <c r="I952"/>
      <c r="J952"/>
      <c r="K952"/>
      <c r="L952"/>
      <c r="N952"/>
      <c r="O952"/>
      <c r="P952"/>
      <c r="Q952"/>
      <c r="R952"/>
    </row>
    <row r="953" spans="1:18" x14ac:dyDescent="0.25">
      <c r="A953"/>
      <c r="C953"/>
      <c r="D953"/>
      <c r="E953"/>
      <c r="F953"/>
      <c r="H953"/>
      <c r="I953"/>
      <c r="J953"/>
      <c r="K953"/>
      <c r="L953"/>
      <c r="N953"/>
      <c r="O953"/>
      <c r="P953"/>
      <c r="Q953"/>
      <c r="R953"/>
    </row>
    <row r="954" spans="1:18" x14ac:dyDescent="0.25">
      <c r="A954"/>
      <c r="C954"/>
      <c r="D954"/>
      <c r="E954"/>
      <c r="F954"/>
      <c r="H954"/>
      <c r="I954"/>
      <c r="J954"/>
      <c r="K954"/>
      <c r="L954"/>
      <c r="N954"/>
      <c r="O954"/>
      <c r="P954"/>
      <c r="Q954"/>
      <c r="R954"/>
    </row>
    <row r="955" spans="1:18" x14ac:dyDescent="0.25">
      <c r="A955"/>
      <c r="C955"/>
      <c r="D955"/>
      <c r="E955"/>
      <c r="F955"/>
      <c r="H955"/>
      <c r="I955"/>
      <c r="J955"/>
      <c r="K955"/>
      <c r="L955"/>
      <c r="N955"/>
      <c r="O955"/>
      <c r="P955"/>
      <c r="Q955"/>
      <c r="R955"/>
    </row>
    <row r="956" spans="1:18" x14ac:dyDescent="0.25">
      <c r="A956"/>
      <c r="C956"/>
      <c r="D956"/>
      <c r="E956"/>
      <c r="F956"/>
      <c r="H956"/>
      <c r="I956"/>
      <c r="J956"/>
      <c r="K956"/>
      <c r="L956"/>
      <c r="N956"/>
      <c r="O956"/>
      <c r="P956"/>
      <c r="Q956"/>
      <c r="R956"/>
    </row>
    <row r="957" spans="1:18" x14ac:dyDescent="0.25">
      <c r="A957"/>
      <c r="C957"/>
      <c r="D957"/>
      <c r="E957"/>
      <c r="F957"/>
      <c r="H957"/>
      <c r="I957"/>
      <c r="J957"/>
      <c r="K957"/>
      <c r="L957"/>
      <c r="N957"/>
      <c r="O957"/>
      <c r="P957"/>
      <c r="Q957"/>
      <c r="R957"/>
    </row>
    <row r="958" spans="1:18" x14ac:dyDescent="0.25">
      <c r="A958"/>
      <c r="C958"/>
      <c r="D958"/>
      <c r="E958"/>
      <c r="F958"/>
      <c r="H958"/>
      <c r="I958"/>
      <c r="J958"/>
      <c r="K958"/>
      <c r="L958"/>
      <c r="N958"/>
      <c r="O958"/>
      <c r="P958"/>
      <c r="Q958"/>
      <c r="R958"/>
    </row>
    <row r="959" spans="1:18" x14ac:dyDescent="0.25">
      <c r="A959"/>
      <c r="C959"/>
      <c r="D959"/>
      <c r="E959"/>
      <c r="F959"/>
      <c r="H959"/>
      <c r="I959"/>
      <c r="J959"/>
      <c r="K959"/>
      <c r="L959"/>
      <c r="N959"/>
      <c r="O959"/>
      <c r="P959"/>
      <c r="Q959"/>
      <c r="R959"/>
    </row>
    <row r="960" spans="1:18" x14ac:dyDescent="0.25">
      <c r="A960"/>
      <c r="C960"/>
      <c r="D960"/>
      <c r="E960"/>
      <c r="F960"/>
      <c r="H960"/>
      <c r="I960"/>
      <c r="J960"/>
      <c r="K960"/>
      <c r="L960"/>
      <c r="N960"/>
      <c r="O960"/>
      <c r="P960"/>
      <c r="Q960"/>
      <c r="R960"/>
    </row>
    <row r="961" spans="1:18" x14ac:dyDescent="0.25">
      <c r="A961"/>
      <c r="C961"/>
      <c r="D961"/>
      <c r="E961"/>
      <c r="F961"/>
      <c r="H961"/>
      <c r="I961"/>
      <c r="J961"/>
      <c r="K961"/>
      <c r="L961"/>
      <c r="N961"/>
      <c r="O961"/>
      <c r="P961"/>
      <c r="Q961"/>
      <c r="R961"/>
    </row>
    <row r="962" spans="1:18" x14ac:dyDescent="0.25">
      <c r="A962"/>
      <c r="C962"/>
      <c r="D962"/>
      <c r="E962"/>
      <c r="F962"/>
      <c r="H962"/>
      <c r="I962"/>
      <c r="J962"/>
      <c r="K962"/>
      <c r="L962"/>
      <c r="N962"/>
      <c r="O962"/>
      <c r="P962"/>
      <c r="Q962"/>
      <c r="R962"/>
    </row>
    <row r="963" spans="1:18" x14ac:dyDescent="0.25">
      <c r="A963"/>
      <c r="C963"/>
      <c r="D963"/>
      <c r="E963"/>
      <c r="F963"/>
      <c r="H963"/>
      <c r="I963"/>
      <c r="J963"/>
      <c r="K963"/>
      <c r="L963"/>
      <c r="N963"/>
      <c r="O963"/>
      <c r="P963"/>
      <c r="Q963"/>
      <c r="R963"/>
    </row>
    <row r="964" spans="1:18" x14ac:dyDescent="0.25">
      <c r="A964"/>
      <c r="C964"/>
      <c r="D964"/>
      <c r="E964"/>
      <c r="F964"/>
      <c r="H964"/>
      <c r="I964"/>
      <c r="J964"/>
      <c r="K964"/>
      <c r="L964"/>
      <c r="N964"/>
      <c r="O964"/>
      <c r="P964"/>
      <c r="Q964"/>
      <c r="R964"/>
    </row>
    <row r="965" spans="1:18" x14ac:dyDescent="0.25">
      <c r="A965"/>
      <c r="C965"/>
      <c r="D965"/>
      <c r="E965"/>
      <c r="F965"/>
      <c r="H965"/>
      <c r="I965"/>
      <c r="J965"/>
      <c r="K965"/>
      <c r="L965"/>
      <c r="N965"/>
      <c r="O965"/>
      <c r="P965"/>
      <c r="Q965"/>
      <c r="R965"/>
    </row>
    <row r="966" spans="1:18" x14ac:dyDescent="0.25">
      <c r="A966"/>
      <c r="C966"/>
      <c r="D966"/>
      <c r="E966"/>
      <c r="F966"/>
      <c r="H966"/>
      <c r="I966"/>
      <c r="J966"/>
      <c r="K966"/>
      <c r="L966"/>
      <c r="N966"/>
      <c r="O966"/>
      <c r="P966"/>
      <c r="Q966"/>
      <c r="R966"/>
    </row>
    <row r="967" spans="1:18" x14ac:dyDescent="0.25">
      <c r="A967"/>
      <c r="C967"/>
      <c r="D967"/>
      <c r="E967"/>
      <c r="F967"/>
      <c r="H967"/>
      <c r="I967"/>
      <c r="J967"/>
      <c r="K967"/>
      <c r="L967"/>
      <c r="N967"/>
      <c r="O967"/>
      <c r="P967"/>
      <c r="Q967"/>
      <c r="R967"/>
    </row>
    <row r="968" spans="1:18" x14ac:dyDescent="0.25">
      <c r="A968"/>
      <c r="C968"/>
      <c r="D968"/>
      <c r="E968"/>
      <c r="F968"/>
      <c r="H968"/>
      <c r="I968"/>
      <c r="J968"/>
      <c r="K968"/>
      <c r="L968"/>
      <c r="N968"/>
      <c r="O968"/>
      <c r="P968"/>
      <c r="Q968"/>
      <c r="R968"/>
    </row>
    <row r="969" spans="1:18" x14ac:dyDescent="0.25">
      <c r="A969"/>
      <c r="C969"/>
      <c r="D969"/>
      <c r="E969"/>
      <c r="F969"/>
      <c r="H969"/>
      <c r="I969"/>
      <c r="J969"/>
      <c r="K969"/>
      <c r="L969"/>
      <c r="N969"/>
      <c r="O969"/>
      <c r="P969"/>
      <c r="Q969"/>
      <c r="R969"/>
    </row>
    <row r="970" spans="1:18" x14ac:dyDescent="0.25">
      <c r="A970"/>
      <c r="C970"/>
      <c r="D970"/>
      <c r="E970"/>
      <c r="F970"/>
      <c r="H970"/>
      <c r="I970"/>
      <c r="J970"/>
      <c r="K970"/>
      <c r="L970"/>
      <c r="N970"/>
      <c r="O970"/>
      <c r="P970"/>
      <c r="Q970"/>
      <c r="R970"/>
    </row>
    <row r="971" spans="1:18" x14ac:dyDescent="0.25">
      <c r="A971"/>
      <c r="C971"/>
      <c r="D971"/>
      <c r="E971"/>
      <c r="F971"/>
      <c r="H971"/>
      <c r="I971"/>
      <c r="J971"/>
      <c r="K971"/>
      <c r="L971"/>
      <c r="N971"/>
      <c r="O971"/>
      <c r="P971"/>
      <c r="Q971"/>
      <c r="R971"/>
    </row>
    <row r="972" spans="1:18" x14ac:dyDescent="0.25">
      <c r="A972"/>
      <c r="C972"/>
      <c r="D972"/>
      <c r="E972"/>
      <c r="F972"/>
      <c r="H972"/>
      <c r="I972"/>
      <c r="J972"/>
      <c r="K972"/>
      <c r="L972"/>
      <c r="N972"/>
      <c r="O972"/>
      <c r="P972"/>
      <c r="Q972"/>
      <c r="R972"/>
    </row>
    <row r="973" spans="1:18" x14ac:dyDescent="0.25">
      <c r="A973"/>
      <c r="C973"/>
      <c r="D973"/>
      <c r="E973"/>
      <c r="F973"/>
      <c r="H973"/>
      <c r="I973"/>
      <c r="J973"/>
      <c r="K973"/>
      <c r="L973"/>
      <c r="N973"/>
      <c r="O973"/>
      <c r="P973"/>
      <c r="Q973"/>
      <c r="R973"/>
    </row>
    <row r="974" spans="1:18" x14ac:dyDescent="0.25">
      <c r="A974"/>
      <c r="C974"/>
      <c r="D974"/>
      <c r="E974"/>
      <c r="F974"/>
      <c r="H974"/>
      <c r="I974"/>
      <c r="J974"/>
      <c r="K974"/>
      <c r="L974"/>
      <c r="N974"/>
      <c r="O974"/>
      <c r="P974"/>
      <c r="Q974"/>
      <c r="R974"/>
    </row>
    <row r="975" spans="1:18" x14ac:dyDescent="0.25">
      <c r="A975"/>
      <c r="C975"/>
      <c r="D975"/>
      <c r="E975"/>
      <c r="F975"/>
      <c r="H975"/>
      <c r="I975"/>
      <c r="J975"/>
      <c r="K975"/>
      <c r="L975"/>
      <c r="N975"/>
      <c r="O975"/>
      <c r="P975"/>
      <c r="Q975"/>
      <c r="R975"/>
    </row>
    <row r="976" spans="1:18" x14ac:dyDescent="0.25">
      <c r="A976"/>
      <c r="C976"/>
      <c r="D976"/>
      <c r="E976"/>
      <c r="F976"/>
      <c r="H976"/>
      <c r="I976"/>
      <c r="J976"/>
      <c r="K976"/>
      <c r="L976"/>
      <c r="N976"/>
      <c r="O976"/>
      <c r="P976"/>
      <c r="Q976"/>
      <c r="R976"/>
    </row>
    <row r="977" spans="1:18" x14ac:dyDescent="0.25">
      <c r="A977"/>
      <c r="C977"/>
      <c r="D977"/>
      <c r="E977"/>
      <c r="F977"/>
      <c r="H977"/>
      <c r="I977"/>
      <c r="J977"/>
      <c r="K977"/>
      <c r="L977"/>
      <c r="N977"/>
      <c r="O977"/>
      <c r="P977"/>
      <c r="Q977"/>
      <c r="R977"/>
    </row>
    <row r="978" spans="1:18" x14ac:dyDescent="0.25">
      <c r="A978"/>
      <c r="C978"/>
      <c r="D978"/>
      <c r="E978"/>
      <c r="F978"/>
      <c r="H978"/>
      <c r="I978"/>
      <c r="J978"/>
      <c r="K978"/>
      <c r="L978"/>
      <c r="N978"/>
      <c r="O978"/>
      <c r="P978"/>
      <c r="Q978"/>
      <c r="R978"/>
    </row>
    <row r="979" spans="1:18" x14ac:dyDescent="0.25">
      <c r="A979"/>
      <c r="C979"/>
      <c r="D979"/>
      <c r="E979"/>
      <c r="F979"/>
      <c r="H979"/>
      <c r="I979"/>
      <c r="J979"/>
      <c r="K979"/>
      <c r="L979"/>
      <c r="N979"/>
      <c r="O979"/>
      <c r="P979"/>
      <c r="Q979"/>
      <c r="R979"/>
    </row>
    <row r="980" spans="1:18" x14ac:dyDescent="0.25">
      <c r="A980"/>
      <c r="C980"/>
      <c r="D980"/>
      <c r="E980"/>
      <c r="F980"/>
      <c r="H980"/>
      <c r="I980"/>
      <c r="J980"/>
      <c r="K980"/>
      <c r="L980"/>
      <c r="N980"/>
      <c r="O980"/>
      <c r="P980"/>
      <c r="Q980"/>
      <c r="R980"/>
    </row>
    <row r="981" spans="1:18" x14ac:dyDescent="0.25">
      <c r="A981"/>
      <c r="C981"/>
      <c r="D981"/>
      <c r="E981"/>
      <c r="F981"/>
      <c r="H981"/>
      <c r="I981"/>
      <c r="J981"/>
      <c r="K981"/>
      <c r="L981"/>
      <c r="N981"/>
      <c r="O981"/>
      <c r="P981"/>
      <c r="Q981"/>
      <c r="R981"/>
    </row>
    <row r="982" spans="1:18" x14ac:dyDescent="0.25">
      <c r="A982"/>
      <c r="C982"/>
      <c r="D982"/>
      <c r="E982"/>
      <c r="F982"/>
      <c r="H982"/>
      <c r="I982"/>
      <c r="J982"/>
      <c r="K982"/>
      <c r="L982"/>
      <c r="N982"/>
      <c r="O982"/>
      <c r="P982"/>
      <c r="Q982"/>
      <c r="R982"/>
    </row>
    <row r="983" spans="1:18" x14ac:dyDescent="0.25">
      <c r="A983"/>
      <c r="C983"/>
      <c r="D983"/>
      <c r="E983"/>
      <c r="F983"/>
      <c r="H983"/>
      <c r="I983"/>
      <c r="J983"/>
      <c r="K983"/>
      <c r="L983"/>
      <c r="N983"/>
      <c r="O983"/>
      <c r="P983"/>
      <c r="Q983"/>
      <c r="R983"/>
    </row>
    <row r="984" spans="1:18" x14ac:dyDescent="0.25">
      <c r="A984"/>
      <c r="C984"/>
      <c r="D984"/>
      <c r="E984"/>
      <c r="F984"/>
      <c r="H984"/>
      <c r="I984"/>
      <c r="J984"/>
      <c r="K984"/>
      <c r="L984"/>
      <c r="N984"/>
      <c r="O984"/>
      <c r="P984"/>
      <c r="Q984"/>
      <c r="R984"/>
    </row>
    <row r="985" spans="1:18" x14ac:dyDescent="0.25">
      <c r="A985"/>
      <c r="C985"/>
      <c r="D985"/>
      <c r="E985"/>
      <c r="F985"/>
      <c r="H985"/>
      <c r="I985"/>
      <c r="J985"/>
      <c r="K985"/>
      <c r="L985"/>
      <c r="N985"/>
      <c r="O985"/>
      <c r="P985"/>
      <c r="Q985"/>
      <c r="R985"/>
    </row>
    <row r="986" spans="1:18" x14ac:dyDescent="0.25">
      <c r="A986"/>
      <c r="C986"/>
      <c r="D986"/>
      <c r="E986"/>
      <c r="F986"/>
      <c r="H986"/>
      <c r="I986"/>
      <c r="J986"/>
      <c r="K986"/>
      <c r="L986"/>
      <c r="N986"/>
      <c r="O986"/>
      <c r="P986"/>
      <c r="Q986"/>
      <c r="R986"/>
    </row>
    <row r="987" spans="1:18" x14ac:dyDescent="0.25">
      <c r="A987"/>
      <c r="C987"/>
      <c r="D987"/>
      <c r="E987"/>
      <c r="F987"/>
      <c r="H987"/>
      <c r="I987"/>
      <c r="J987"/>
      <c r="K987"/>
      <c r="L987"/>
      <c r="N987"/>
      <c r="O987"/>
      <c r="P987"/>
      <c r="Q987"/>
      <c r="R987"/>
    </row>
    <row r="988" spans="1:18" x14ac:dyDescent="0.25">
      <c r="A988"/>
      <c r="C988"/>
      <c r="D988"/>
      <c r="E988"/>
      <c r="F988"/>
      <c r="H988"/>
      <c r="I988"/>
      <c r="J988"/>
      <c r="K988"/>
      <c r="L988"/>
      <c r="N988"/>
      <c r="O988"/>
      <c r="P988"/>
      <c r="Q988"/>
      <c r="R988"/>
    </row>
    <row r="989" spans="1:18" x14ac:dyDescent="0.25">
      <c r="A989"/>
      <c r="C989"/>
      <c r="D989"/>
      <c r="E989"/>
      <c r="F989"/>
      <c r="H989"/>
      <c r="I989"/>
      <c r="J989"/>
      <c r="K989"/>
      <c r="L989"/>
      <c r="N989"/>
      <c r="O989"/>
      <c r="P989"/>
      <c r="Q989"/>
      <c r="R989"/>
    </row>
    <row r="990" spans="1:18" x14ac:dyDescent="0.25">
      <c r="A990"/>
      <c r="C990"/>
      <c r="D990"/>
      <c r="E990"/>
      <c r="F990"/>
      <c r="H990"/>
      <c r="I990"/>
      <c r="J990"/>
      <c r="K990"/>
      <c r="L990"/>
      <c r="N990"/>
      <c r="O990"/>
      <c r="P990"/>
      <c r="Q990"/>
      <c r="R990"/>
    </row>
    <row r="991" spans="1:18" x14ac:dyDescent="0.25">
      <c r="A991"/>
      <c r="C991"/>
      <c r="D991"/>
      <c r="E991"/>
      <c r="F991"/>
      <c r="H991"/>
      <c r="I991"/>
      <c r="J991"/>
      <c r="K991"/>
      <c r="L991"/>
      <c r="N991"/>
      <c r="O991"/>
      <c r="P991"/>
      <c r="Q991"/>
      <c r="R991"/>
    </row>
    <row r="992" spans="1:18" x14ac:dyDescent="0.25">
      <c r="A992"/>
      <c r="C992"/>
      <c r="D992"/>
      <c r="E992"/>
      <c r="F992"/>
      <c r="H992"/>
      <c r="I992"/>
      <c r="J992"/>
      <c r="K992"/>
      <c r="L992"/>
      <c r="N992"/>
      <c r="O992"/>
      <c r="P992"/>
      <c r="Q992"/>
      <c r="R992"/>
    </row>
    <row r="993" spans="1:18" x14ac:dyDescent="0.25">
      <c r="A993"/>
      <c r="C993"/>
      <c r="D993"/>
      <c r="E993"/>
      <c r="F993"/>
      <c r="H993"/>
      <c r="I993"/>
      <c r="J993"/>
      <c r="K993"/>
      <c r="L993"/>
      <c r="N993"/>
      <c r="O993"/>
      <c r="P993"/>
      <c r="Q993"/>
      <c r="R993"/>
    </row>
    <row r="994" spans="1:18" x14ac:dyDescent="0.25">
      <c r="A994"/>
      <c r="C994"/>
      <c r="D994"/>
      <c r="E994"/>
      <c r="F994"/>
      <c r="H994"/>
      <c r="I994"/>
      <c r="J994"/>
      <c r="K994"/>
      <c r="L994"/>
      <c r="N994"/>
      <c r="O994"/>
      <c r="P994"/>
      <c r="Q994"/>
      <c r="R994"/>
    </row>
    <row r="995" spans="1:18" x14ac:dyDescent="0.25">
      <c r="A995"/>
      <c r="C995"/>
      <c r="D995"/>
      <c r="E995"/>
      <c r="F995"/>
      <c r="H995"/>
      <c r="I995"/>
      <c r="J995"/>
      <c r="K995"/>
      <c r="L995"/>
      <c r="N995"/>
      <c r="O995"/>
      <c r="P995"/>
      <c r="Q995"/>
      <c r="R995"/>
    </row>
    <row r="996" spans="1:18" x14ac:dyDescent="0.25">
      <c r="A996"/>
      <c r="C996"/>
      <c r="D996"/>
      <c r="E996"/>
      <c r="F996"/>
      <c r="H996"/>
      <c r="I996"/>
      <c r="J996"/>
      <c r="K996"/>
      <c r="L996"/>
      <c r="N996"/>
      <c r="O996"/>
      <c r="P996"/>
      <c r="Q996"/>
      <c r="R996"/>
    </row>
    <row r="997" spans="1:18" x14ac:dyDescent="0.25">
      <c r="A997"/>
      <c r="C997"/>
      <c r="D997"/>
      <c r="E997"/>
      <c r="F997"/>
      <c r="H997"/>
      <c r="I997"/>
      <c r="J997"/>
      <c r="K997"/>
      <c r="L997"/>
      <c r="N997"/>
      <c r="O997"/>
      <c r="P997"/>
      <c r="Q997"/>
      <c r="R997"/>
    </row>
    <row r="998" spans="1:18" x14ac:dyDescent="0.25">
      <c r="A998"/>
      <c r="C998"/>
      <c r="D998"/>
      <c r="E998"/>
      <c r="F998"/>
      <c r="H998"/>
      <c r="I998"/>
      <c r="J998"/>
      <c r="K998"/>
      <c r="L998"/>
      <c r="N998"/>
      <c r="O998"/>
      <c r="P998"/>
      <c r="Q998"/>
      <c r="R998"/>
    </row>
    <row r="999" spans="1:18" x14ac:dyDescent="0.25">
      <c r="A999"/>
      <c r="C999"/>
      <c r="D999"/>
      <c r="E999"/>
      <c r="F999"/>
      <c r="H999"/>
      <c r="I999"/>
      <c r="J999"/>
      <c r="K999"/>
      <c r="L999"/>
      <c r="N999"/>
      <c r="O999"/>
      <c r="P999"/>
      <c r="Q999"/>
      <c r="R999"/>
    </row>
    <row r="1000" spans="1:18" x14ac:dyDescent="0.25">
      <c r="A1000"/>
      <c r="C1000"/>
      <c r="D1000"/>
      <c r="E1000"/>
      <c r="F1000"/>
      <c r="H1000"/>
      <c r="I1000"/>
      <c r="J1000"/>
      <c r="K1000"/>
      <c r="L1000"/>
      <c r="N1000"/>
      <c r="O1000"/>
      <c r="P1000"/>
      <c r="Q1000"/>
      <c r="R1000"/>
    </row>
    <row r="1001" spans="1:18" x14ac:dyDescent="0.25">
      <c r="A1001"/>
      <c r="C1001"/>
      <c r="D1001"/>
      <c r="E1001"/>
      <c r="F1001"/>
      <c r="H1001"/>
      <c r="I1001"/>
      <c r="J1001"/>
      <c r="K1001"/>
      <c r="L1001"/>
      <c r="N1001"/>
      <c r="O1001"/>
      <c r="P1001"/>
      <c r="Q1001"/>
      <c r="R1001"/>
    </row>
    <row r="1002" spans="1:18" x14ac:dyDescent="0.25">
      <c r="A1002"/>
      <c r="C1002"/>
      <c r="D1002"/>
      <c r="E1002"/>
      <c r="F1002"/>
      <c r="H1002"/>
      <c r="I1002"/>
      <c r="J1002"/>
      <c r="K1002"/>
      <c r="L1002"/>
      <c r="N1002"/>
      <c r="O1002"/>
      <c r="P1002"/>
      <c r="Q1002"/>
      <c r="R1002"/>
    </row>
    <row r="1003" spans="1:18" x14ac:dyDescent="0.25">
      <c r="A1003"/>
      <c r="C1003"/>
      <c r="D1003"/>
      <c r="E1003"/>
      <c r="F1003"/>
      <c r="H1003"/>
      <c r="I1003"/>
      <c r="J1003"/>
      <c r="K1003"/>
      <c r="L1003"/>
      <c r="N1003"/>
      <c r="O1003"/>
      <c r="P1003"/>
      <c r="Q1003"/>
      <c r="R1003"/>
    </row>
    <row r="1004" spans="1:18" x14ac:dyDescent="0.25">
      <c r="A1004"/>
      <c r="C1004"/>
      <c r="D1004"/>
      <c r="E1004"/>
      <c r="F1004"/>
      <c r="H1004"/>
      <c r="I1004"/>
      <c r="J1004"/>
      <c r="K1004"/>
      <c r="L1004"/>
      <c r="N1004"/>
      <c r="O1004"/>
      <c r="P1004"/>
      <c r="Q1004"/>
      <c r="R1004"/>
    </row>
    <row r="1005" spans="1:18" x14ac:dyDescent="0.25">
      <c r="A1005"/>
      <c r="C1005"/>
      <c r="D1005"/>
      <c r="E1005"/>
      <c r="F1005"/>
      <c r="H1005"/>
      <c r="I1005"/>
      <c r="J1005"/>
      <c r="K1005"/>
      <c r="L1005"/>
      <c r="N1005"/>
      <c r="O1005"/>
      <c r="P1005"/>
      <c r="Q1005"/>
      <c r="R1005"/>
    </row>
    <row r="1006" spans="1:18" x14ac:dyDescent="0.25">
      <c r="A1006"/>
      <c r="C1006"/>
      <c r="D1006"/>
      <c r="E1006"/>
      <c r="F1006"/>
      <c r="H1006"/>
      <c r="I1006"/>
      <c r="J1006"/>
      <c r="K1006"/>
      <c r="L1006"/>
      <c r="N1006"/>
      <c r="O1006"/>
      <c r="P1006"/>
      <c r="Q1006"/>
      <c r="R1006"/>
    </row>
    <row r="1007" spans="1:18" x14ac:dyDescent="0.25">
      <c r="A1007"/>
      <c r="C1007"/>
      <c r="D1007"/>
      <c r="E1007"/>
      <c r="F1007"/>
      <c r="H1007"/>
      <c r="I1007"/>
      <c r="J1007"/>
      <c r="K1007"/>
      <c r="L1007"/>
      <c r="N1007"/>
      <c r="O1007"/>
      <c r="P1007"/>
      <c r="Q1007"/>
      <c r="R1007"/>
    </row>
    <row r="1008" spans="1:18" x14ac:dyDescent="0.25">
      <c r="A1008"/>
      <c r="C1008"/>
      <c r="D1008"/>
      <c r="E1008"/>
      <c r="F1008"/>
      <c r="H1008"/>
      <c r="I1008"/>
      <c r="J1008"/>
      <c r="K1008"/>
      <c r="L1008"/>
      <c r="N1008"/>
      <c r="O1008"/>
      <c r="P1008"/>
      <c r="Q1008"/>
      <c r="R1008"/>
    </row>
    <row r="1009" spans="1:18" x14ac:dyDescent="0.25">
      <c r="A1009"/>
      <c r="C1009"/>
      <c r="D1009"/>
      <c r="E1009"/>
      <c r="F1009"/>
      <c r="H1009"/>
      <c r="I1009"/>
      <c r="J1009"/>
      <c r="K1009"/>
      <c r="L1009"/>
      <c r="N1009"/>
      <c r="O1009"/>
      <c r="P1009"/>
      <c r="Q1009"/>
      <c r="R1009"/>
    </row>
    <row r="1010" spans="1:18" x14ac:dyDescent="0.25">
      <c r="A1010"/>
      <c r="C1010"/>
      <c r="D1010"/>
      <c r="E1010"/>
      <c r="F1010"/>
      <c r="H1010"/>
      <c r="I1010"/>
      <c r="J1010"/>
      <c r="K1010"/>
      <c r="L1010"/>
      <c r="N1010"/>
      <c r="O1010"/>
      <c r="P1010"/>
      <c r="Q1010"/>
      <c r="R1010"/>
    </row>
    <row r="1011" spans="1:18" x14ac:dyDescent="0.25">
      <c r="A1011"/>
      <c r="C1011"/>
      <c r="D1011"/>
      <c r="E1011"/>
      <c r="F1011"/>
      <c r="H1011"/>
      <c r="I1011"/>
      <c r="J1011"/>
      <c r="K1011"/>
      <c r="L1011"/>
      <c r="N1011"/>
      <c r="O1011"/>
      <c r="P1011"/>
      <c r="Q1011"/>
      <c r="R1011"/>
    </row>
    <row r="1012" spans="1:18" x14ac:dyDescent="0.25">
      <c r="A1012"/>
      <c r="C1012"/>
      <c r="D1012"/>
      <c r="E1012"/>
      <c r="F1012"/>
      <c r="H1012"/>
      <c r="I1012"/>
      <c r="J1012"/>
      <c r="K1012"/>
      <c r="L1012"/>
      <c r="N1012"/>
      <c r="O1012"/>
      <c r="P1012"/>
      <c r="Q1012"/>
      <c r="R1012"/>
    </row>
    <row r="1013" spans="1:18" x14ac:dyDescent="0.25">
      <c r="A1013"/>
      <c r="C1013"/>
      <c r="D1013"/>
      <c r="E1013"/>
      <c r="F1013"/>
      <c r="H1013"/>
      <c r="I1013"/>
      <c r="J1013"/>
      <c r="K1013"/>
      <c r="L1013"/>
      <c r="N1013"/>
      <c r="O1013"/>
      <c r="P1013"/>
      <c r="Q1013"/>
      <c r="R1013"/>
    </row>
    <row r="1014" spans="1:18" x14ac:dyDescent="0.25">
      <c r="A1014"/>
      <c r="C1014"/>
      <c r="D1014"/>
      <c r="E1014"/>
      <c r="F1014"/>
      <c r="H1014"/>
      <c r="I1014"/>
      <c r="J1014"/>
      <c r="K1014"/>
      <c r="L1014"/>
      <c r="N1014"/>
      <c r="O1014"/>
      <c r="P1014"/>
      <c r="Q1014"/>
      <c r="R1014"/>
    </row>
    <row r="1015" spans="1:18" x14ac:dyDescent="0.25">
      <c r="A1015"/>
      <c r="C1015"/>
      <c r="D1015"/>
      <c r="E1015"/>
      <c r="F1015"/>
      <c r="H1015"/>
      <c r="I1015"/>
      <c r="J1015"/>
      <c r="K1015"/>
      <c r="L1015"/>
      <c r="N1015"/>
      <c r="O1015"/>
      <c r="P1015"/>
      <c r="Q1015"/>
      <c r="R1015"/>
    </row>
    <row r="1016" spans="1:18" x14ac:dyDescent="0.25">
      <c r="A1016"/>
      <c r="C1016"/>
      <c r="D1016"/>
      <c r="E1016"/>
      <c r="F1016"/>
      <c r="H1016"/>
      <c r="I1016"/>
      <c r="J1016"/>
      <c r="K1016"/>
      <c r="L1016"/>
      <c r="N1016"/>
      <c r="O1016"/>
      <c r="P1016"/>
      <c r="Q1016"/>
      <c r="R1016"/>
    </row>
    <row r="1017" spans="1:18" x14ac:dyDescent="0.25">
      <c r="A1017"/>
      <c r="C1017"/>
      <c r="D1017"/>
      <c r="E1017"/>
      <c r="F1017"/>
      <c r="H1017"/>
      <c r="I1017"/>
      <c r="J1017"/>
      <c r="K1017"/>
      <c r="L1017"/>
      <c r="N1017"/>
      <c r="O1017"/>
      <c r="P1017"/>
      <c r="Q1017"/>
      <c r="R1017"/>
    </row>
    <row r="1018" spans="1:18" x14ac:dyDescent="0.25">
      <c r="A1018"/>
      <c r="C1018"/>
      <c r="D1018"/>
      <c r="E1018"/>
      <c r="F1018"/>
      <c r="H1018"/>
      <c r="I1018"/>
      <c r="J1018"/>
      <c r="K1018"/>
      <c r="L1018"/>
      <c r="N1018"/>
      <c r="O1018"/>
      <c r="P1018"/>
      <c r="Q1018"/>
      <c r="R1018"/>
    </row>
    <row r="1019" spans="1:18" x14ac:dyDescent="0.25">
      <c r="A1019"/>
      <c r="C1019"/>
      <c r="D1019"/>
      <c r="E1019"/>
      <c r="F1019"/>
      <c r="H1019"/>
      <c r="I1019"/>
      <c r="J1019"/>
      <c r="K1019"/>
      <c r="L1019"/>
      <c r="N1019"/>
      <c r="O1019"/>
      <c r="P1019"/>
      <c r="Q1019"/>
      <c r="R1019"/>
    </row>
    <row r="1020" spans="1:18" x14ac:dyDescent="0.25">
      <c r="A1020"/>
      <c r="C1020"/>
      <c r="D1020"/>
      <c r="E1020"/>
      <c r="F1020"/>
      <c r="H1020"/>
      <c r="I1020"/>
      <c r="J1020"/>
      <c r="K1020"/>
      <c r="L1020"/>
      <c r="N1020"/>
      <c r="O1020"/>
      <c r="P1020"/>
      <c r="Q1020"/>
      <c r="R1020"/>
    </row>
    <row r="1021" spans="1:18" x14ac:dyDescent="0.25">
      <c r="A1021"/>
      <c r="C1021"/>
      <c r="D1021"/>
      <c r="E1021"/>
      <c r="F1021"/>
      <c r="H1021"/>
      <c r="I1021"/>
      <c r="J1021"/>
      <c r="K1021"/>
      <c r="L1021"/>
      <c r="N1021"/>
      <c r="O1021"/>
      <c r="P1021"/>
      <c r="Q1021"/>
      <c r="R1021"/>
    </row>
    <row r="1022" spans="1:18" x14ac:dyDescent="0.25">
      <c r="A1022"/>
      <c r="C1022"/>
      <c r="D1022"/>
      <c r="E1022"/>
      <c r="F1022"/>
      <c r="H1022"/>
      <c r="I1022"/>
      <c r="J1022"/>
      <c r="K1022"/>
      <c r="L1022"/>
      <c r="N1022"/>
      <c r="O1022"/>
      <c r="P1022"/>
      <c r="Q1022"/>
      <c r="R1022"/>
    </row>
    <row r="1023" spans="1:18" x14ac:dyDescent="0.25">
      <c r="A1023"/>
      <c r="C1023"/>
      <c r="D1023"/>
      <c r="E1023"/>
      <c r="F1023"/>
      <c r="H1023"/>
      <c r="I1023"/>
      <c r="J1023"/>
      <c r="K1023"/>
      <c r="L1023"/>
      <c r="N1023"/>
      <c r="O1023"/>
      <c r="P1023"/>
      <c r="Q1023"/>
      <c r="R1023"/>
    </row>
    <row r="1024" spans="1:18" x14ac:dyDescent="0.25">
      <c r="A1024"/>
      <c r="C1024"/>
      <c r="D1024"/>
      <c r="E1024"/>
      <c r="F1024"/>
      <c r="H1024"/>
      <c r="I1024"/>
      <c r="J1024"/>
      <c r="K1024"/>
      <c r="L1024"/>
      <c r="N1024"/>
      <c r="O1024"/>
      <c r="P1024"/>
      <c r="Q1024"/>
      <c r="R1024"/>
    </row>
    <row r="1025" spans="1:18" x14ac:dyDescent="0.25">
      <c r="A1025"/>
      <c r="C1025"/>
      <c r="D1025"/>
      <c r="E1025"/>
      <c r="F1025"/>
      <c r="H1025"/>
      <c r="I1025"/>
      <c r="J1025"/>
      <c r="K1025"/>
      <c r="L1025"/>
      <c r="N1025"/>
      <c r="O1025"/>
      <c r="P1025"/>
      <c r="Q1025"/>
      <c r="R1025"/>
    </row>
    <row r="1026" spans="1:18" x14ac:dyDescent="0.25">
      <c r="A1026"/>
      <c r="C1026"/>
      <c r="D1026"/>
      <c r="E1026"/>
      <c r="F1026"/>
      <c r="H1026"/>
      <c r="I1026"/>
      <c r="J1026"/>
      <c r="K1026"/>
      <c r="L1026"/>
      <c r="N1026"/>
      <c r="O1026"/>
      <c r="P1026"/>
      <c r="Q1026"/>
      <c r="R1026"/>
    </row>
    <row r="1027" spans="1:18" x14ac:dyDescent="0.25">
      <c r="A1027"/>
      <c r="C1027"/>
      <c r="D1027"/>
      <c r="E1027"/>
      <c r="F1027"/>
      <c r="H1027"/>
      <c r="I1027"/>
      <c r="J1027"/>
      <c r="K1027"/>
      <c r="L1027"/>
      <c r="N1027"/>
      <c r="O1027"/>
      <c r="P1027"/>
      <c r="Q1027"/>
      <c r="R1027"/>
    </row>
    <row r="1028" spans="1:18" x14ac:dyDescent="0.25">
      <c r="A1028"/>
      <c r="C1028"/>
      <c r="D1028"/>
      <c r="E1028"/>
      <c r="F1028"/>
      <c r="H1028"/>
      <c r="I1028"/>
      <c r="J1028"/>
      <c r="K1028"/>
      <c r="L1028"/>
      <c r="N1028"/>
      <c r="O1028"/>
      <c r="P1028"/>
      <c r="Q1028"/>
      <c r="R1028"/>
    </row>
    <row r="1029" spans="1:18" x14ac:dyDescent="0.25">
      <c r="A1029"/>
      <c r="C1029"/>
      <c r="D1029"/>
      <c r="E1029"/>
      <c r="F1029"/>
      <c r="H1029"/>
      <c r="I1029"/>
      <c r="J1029"/>
      <c r="K1029"/>
      <c r="L1029"/>
      <c r="N1029"/>
      <c r="O1029"/>
      <c r="P1029"/>
      <c r="Q1029"/>
      <c r="R1029"/>
    </row>
    <row r="1030" spans="1:18" x14ac:dyDescent="0.25">
      <c r="A1030"/>
      <c r="C1030"/>
      <c r="D1030"/>
      <c r="E1030"/>
      <c r="F1030"/>
      <c r="H1030"/>
      <c r="I1030"/>
      <c r="J1030"/>
      <c r="K1030"/>
      <c r="L1030"/>
      <c r="N1030"/>
      <c r="O1030"/>
      <c r="P1030"/>
      <c r="Q1030"/>
      <c r="R1030"/>
    </row>
    <row r="1031" spans="1:18" x14ac:dyDescent="0.25">
      <c r="A1031"/>
      <c r="C1031"/>
      <c r="D1031"/>
      <c r="E1031"/>
      <c r="F1031"/>
      <c r="H1031"/>
      <c r="I1031"/>
      <c r="J1031"/>
      <c r="K1031"/>
      <c r="L1031"/>
      <c r="N1031"/>
      <c r="O1031"/>
      <c r="P1031"/>
      <c r="Q1031"/>
      <c r="R1031"/>
    </row>
    <row r="1032" spans="1:18" x14ac:dyDescent="0.25">
      <c r="A1032"/>
      <c r="C1032"/>
      <c r="D1032"/>
      <c r="E1032"/>
      <c r="F1032"/>
      <c r="H1032"/>
      <c r="I1032"/>
      <c r="J1032"/>
      <c r="K1032"/>
      <c r="L1032"/>
      <c r="N1032"/>
      <c r="O1032"/>
      <c r="P1032"/>
      <c r="Q1032"/>
      <c r="R1032"/>
    </row>
    <row r="1033" spans="1:18" x14ac:dyDescent="0.25">
      <c r="A1033"/>
      <c r="C1033"/>
      <c r="D1033"/>
      <c r="E1033"/>
      <c r="F1033"/>
      <c r="H1033"/>
      <c r="I1033"/>
      <c r="J1033"/>
      <c r="K1033"/>
      <c r="L1033"/>
      <c r="N1033"/>
      <c r="O1033"/>
      <c r="P1033"/>
      <c r="Q1033"/>
      <c r="R1033"/>
    </row>
    <row r="1034" spans="1:18" x14ac:dyDescent="0.25">
      <c r="A1034"/>
      <c r="C1034"/>
      <c r="D1034"/>
      <c r="E1034"/>
      <c r="F1034"/>
      <c r="H1034"/>
      <c r="I1034"/>
      <c r="J1034"/>
      <c r="K1034"/>
      <c r="L1034"/>
      <c r="N1034"/>
      <c r="O1034"/>
      <c r="P1034"/>
      <c r="Q1034"/>
      <c r="R1034"/>
    </row>
    <row r="1035" spans="1:18" x14ac:dyDescent="0.25">
      <c r="A1035"/>
      <c r="C1035"/>
      <c r="D1035"/>
      <c r="E1035"/>
      <c r="F1035"/>
      <c r="H1035"/>
      <c r="I1035"/>
      <c r="J1035"/>
      <c r="K1035"/>
      <c r="L1035"/>
      <c r="N1035"/>
      <c r="O1035"/>
      <c r="P1035"/>
      <c r="Q1035"/>
      <c r="R1035"/>
    </row>
    <row r="1036" spans="1:18" x14ac:dyDescent="0.25">
      <c r="A1036"/>
      <c r="C1036"/>
      <c r="D1036"/>
      <c r="E1036"/>
      <c r="F1036"/>
      <c r="H1036"/>
      <c r="I1036"/>
      <c r="J1036"/>
      <c r="K1036"/>
      <c r="L1036"/>
      <c r="N1036"/>
      <c r="O1036"/>
      <c r="P1036"/>
      <c r="Q1036"/>
      <c r="R1036"/>
    </row>
    <row r="1037" spans="1:18" x14ac:dyDescent="0.25">
      <c r="A1037"/>
      <c r="C1037"/>
      <c r="D1037"/>
      <c r="E1037"/>
      <c r="F1037"/>
      <c r="H1037"/>
      <c r="I1037"/>
      <c r="J1037"/>
      <c r="K1037"/>
      <c r="L1037"/>
      <c r="N1037"/>
      <c r="O1037"/>
      <c r="P1037"/>
      <c r="Q1037"/>
      <c r="R1037"/>
    </row>
    <row r="1038" spans="1:18" x14ac:dyDescent="0.25">
      <c r="A1038"/>
      <c r="C1038"/>
      <c r="D1038"/>
      <c r="E1038"/>
      <c r="F1038"/>
      <c r="H1038"/>
      <c r="I1038"/>
      <c r="J1038"/>
      <c r="K1038"/>
      <c r="L1038"/>
      <c r="N1038"/>
      <c r="O1038"/>
      <c r="P1038"/>
      <c r="Q1038"/>
      <c r="R1038"/>
    </row>
    <row r="1039" spans="1:18" x14ac:dyDescent="0.25">
      <c r="A1039"/>
      <c r="C1039"/>
      <c r="D1039"/>
      <c r="E1039"/>
      <c r="F1039"/>
      <c r="H1039"/>
      <c r="I1039"/>
      <c r="J1039"/>
      <c r="K1039"/>
      <c r="L1039"/>
      <c r="N1039"/>
      <c r="O1039"/>
      <c r="P1039"/>
      <c r="Q1039"/>
      <c r="R1039"/>
    </row>
    <row r="1040" spans="1:18" x14ac:dyDescent="0.25">
      <c r="A1040"/>
      <c r="C1040"/>
      <c r="D1040"/>
      <c r="E1040"/>
      <c r="F1040"/>
      <c r="H1040"/>
      <c r="I1040"/>
      <c r="J1040"/>
      <c r="K1040"/>
      <c r="L1040"/>
      <c r="N1040"/>
      <c r="O1040"/>
      <c r="P1040"/>
      <c r="Q1040"/>
      <c r="R1040"/>
    </row>
    <row r="1041" spans="1:18" x14ac:dyDescent="0.25">
      <c r="A1041"/>
      <c r="C1041"/>
      <c r="D1041"/>
      <c r="E1041"/>
      <c r="F1041"/>
      <c r="H1041"/>
      <c r="I1041"/>
      <c r="J1041"/>
      <c r="K1041"/>
      <c r="L1041"/>
      <c r="N1041"/>
      <c r="O1041"/>
      <c r="P1041"/>
      <c r="Q1041"/>
      <c r="R1041"/>
    </row>
    <row r="1042" spans="1:18" x14ac:dyDescent="0.25">
      <c r="A1042"/>
      <c r="C1042"/>
      <c r="D1042"/>
      <c r="E1042"/>
      <c r="F1042"/>
      <c r="H1042"/>
      <c r="I1042"/>
      <c r="J1042"/>
      <c r="K1042"/>
      <c r="L1042"/>
      <c r="N1042"/>
      <c r="O1042"/>
      <c r="P1042"/>
      <c r="Q1042"/>
      <c r="R1042"/>
    </row>
    <row r="1043" spans="1:18" x14ac:dyDescent="0.25">
      <c r="A1043"/>
      <c r="C1043"/>
      <c r="D1043"/>
      <c r="E1043"/>
      <c r="F1043"/>
      <c r="H1043"/>
      <c r="I1043"/>
      <c r="J1043"/>
      <c r="K1043"/>
      <c r="L1043"/>
      <c r="N1043"/>
      <c r="O1043"/>
      <c r="P1043"/>
      <c r="Q1043"/>
      <c r="R1043"/>
    </row>
    <row r="1044" spans="1:18" x14ac:dyDescent="0.25">
      <c r="A1044"/>
      <c r="C1044"/>
      <c r="D1044"/>
      <c r="E1044"/>
      <c r="F1044"/>
      <c r="H1044"/>
      <c r="I1044"/>
      <c r="J1044"/>
      <c r="K1044"/>
      <c r="L1044"/>
      <c r="N1044"/>
      <c r="O1044"/>
      <c r="P1044"/>
      <c r="Q1044"/>
      <c r="R1044"/>
    </row>
    <row r="1045" spans="1:18" x14ac:dyDescent="0.25">
      <c r="A1045"/>
      <c r="C1045"/>
      <c r="D1045"/>
      <c r="E1045"/>
      <c r="F1045"/>
      <c r="H1045"/>
      <c r="I1045"/>
      <c r="J1045"/>
      <c r="K1045"/>
      <c r="L1045"/>
      <c r="N1045"/>
      <c r="O1045"/>
      <c r="P1045"/>
      <c r="Q1045"/>
      <c r="R1045"/>
    </row>
    <row r="1046" spans="1:18" x14ac:dyDescent="0.25">
      <c r="A1046"/>
      <c r="C1046"/>
      <c r="D1046"/>
      <c r="E1046"/>
      <c r="F1046"/>
      <c r="H1046"/>
      <c r="I1046"/>
      <c r="J1046"/>
      <c r="K1046"/>
      <c r="L1046"/>
      <c r="N1046"/>
      <c r="O1046"/>
      <c r="P1046"/>
      <c r="Q1046"/>
      <c r="R1046"/>
    </row>
    <row r="1047" spans="1:18" x14ac:dyDescent="0.25">
      <c r="A1047"/>
      <c r="C1047"/>
      <c r="D1047"/>
      <c r="E1047"/>
      <c r="F1047"/>
      <c r="H1047"/>
      <c r="I1047"/>
      <c r="J1047"/>
      <c r="K1047"/>
      <c r="L1047"/>
      <c r="N1047"/>
      <c r="O1047"/>
      <c r="P1047"/>
      <c r="Q1047"/>
      <c r="R1047"/>
    </row>
    <row r="1048" spans="1:18" x14ac:dyDescent="0.25">
      <c r="A1048"/>
      <c r="C1048"/>
      <c r="D1048"/>
      <c r="E1048"/>
      <c r="F1048"/>
      <c r="H1048"/>
      <c r="I1048"/>
      <c r="J1048"/>
      <c r="K1048"/>
      <c r="L1048"/>
      <c r="N1048"/>
      <c r="O1048"/>
      <c r="P1048"/>
      <c r="Q1048"/>
      <c r="R1048"/>
    </row>
    <row r="1049" spans="1:18" x14ac:dyDescent="0.25">
      <c r="A1049"/>
      <c r="C1049"/>
      <c r="D1049"/>
      <c r="E1049"/>
      <c r="F1049"/>
      <c r="H1049"/>
      <c r="I1049"/>
      <c r="J1049"/>
      <c r="K1049"/>
      <c r="L1049"/>
      <c r="N1049"/>
      <c r="O1049"/>
      <c r="P1049"/>
      <c r="Q1049"/>
      <c r="R1049"/>
    </row>
    <row r="1050" spans="1:18" x14ac:dyDescent="0.25">
      <c r="A1050"/>
      <c r="C1050"/>
      <c r="D1050"/>
      <c r="E1050"/>
      <c r="F1050"/>
      <c r="H1050"/>
      <c r="I1050"/>
      <c r="J1050"/>
      <c r="K1050"/>
      <c r="L1050"/>
      <c r="N1050"/>
      <c r="O1050"/>
      <c r="P1050"/>
      <c r="Q1050"/>
      <c r="R1050"/>
    </row>
    <row r="1051" spans="1:18" x14ac:dyDescent="0.25">
      <c r="A1051"/>
      <c r="C1051"/>
      <c r="D1051"/>
      <c r="E1051"/>
      <c r="F1051"/>
      <c r="H1051"/>
      <c r="I1051"/>
      <c r="J1051"/>
      <c r="K1051"/>
      <c r="L1051"/>
      <c r="N1051"/>
      <c r="O1051"/>
      <c r="P1051"/>
      <c r="Q1051"/>
      <c r="R1051"/>
    </row>
    <row r="1052" spans="1:18" x14ac:dyDescent="0.25">
      <c r="A1052"/>
      <c r="C1052"/>
      <c r="D1052"/>
      <c r="E1052"/>
      <c r="F1052"/>
      <c r="H1052"/>
      <c r="I1052"/>
      <c r="J1052"/>
      <c r="K1052"/>
      <c r="L1052"/>
      <c r="N1052"/>
      <c r="O1052"/>
      <c r="P1052"/>
      <c r="Q1052"/>
      <c r="R1052"/>
    </row>
    <row r="1053" spans="1:18" x14ac:dyDescent="0.25">
      <c r="A1053"/>
      <c r="C1053"/>
      <c r="D1053"/>
      <c r="E1053"/>
      <c r="F1053"/>
      <c r="H1053"/>
      <c r="I1053"/>
      <c r="J1053"/>
      <c r="K1053"/>
      <c r="L1053"/>
      <c r="N1053"/>
      <c r="O1053"/>
      <c r="P1053"/>
      <c r="Q1053"/>
      <c r="R1053"/>
    </row>
    <row r="1054" spans="1:18" x14ac:dyDescent="0.25">
      <c r="A1054"/>
      <c r="C1054"/>
      <c r="D1054"/>
      <c r="E1054"/>
      <c r="F1054"/>
      <c r="H1054"/>
      <c r="I1054"/>
      <c r="J1054"/>
      <c r="K1054"/>
      <c r="L1054"/>
      <c r="N1054"/>
      <c r="O1054"/>
      <c r="P1054"/>
      <c r="Q1054"/>
      <c r="R1054"/>
    </row>
    <row r="1055" spans="1:18" x14ac:dyDescent="0.25">
      <c r="A1055"/>
      <c r="C1055"/>
      <c r="D1055"/>
      <c r="E1055"/>
      <c r="F1055"/>
      <c r="H1055"/>
      <c r="I1055"/>
      <c r="J1055"/>
      <c r="K1055"/>
      <c r="L1055"/>
      <c r="N1055"/>
      <c r="O1055"/>
      <c r="P1055"/>
      <c r="Q1055"/>
      <c r="R1055"/>
    </row>
    <row r="1056" spans="1:18" x14ac:dyDescent="0.25">
      <c r="A1056"/>
      <c r="C1056"/>
      <c r="D1056"/>
      <c r="E1056"/>
      <c r="F1056"/>
      <c r="H1056"/>
      <c r="I1056"/>
      <c r="J1056"/>
      <c r="K1056"/>
      <c r="L1056"/>
      <c r="N1056"/>
      <c r="O1056"/>
      <c r="P1056"/>
      <c r="Q1056"/>
      <c r="R1056"/>
    </row>
    <row r="1057" spans="1:18" x14ac:dyDescent="0.25">
      <c r="A1057"/>
      <c r="C1057"/>
      <c r="D1057"/>
      <c r="E1057"/>
      <c r="F1057"/>
      <c r="H1057"/>
      <c r="I1057"/>
      <c r="J1057"/>
      <c r="K1057"/>
      <c r="L1057"/>
      <c r="N1057"/>
      <c r="O1057"/>
      <c r="P1057"/>
      <c r="Q1057"/>
      <c r="R1057"/>
    </row>
    <row r="1058" spans="1:18" x14ac:dyDescent="0.25">
      <c r="A1058"/>
      <c r="C1058"/>
      <c r="D1058"/>
      <c r="E1058"/>
      <c r="F1058"/>
      <c r="H1058"/>
      <c r="I1058"/>
      <c r="J1058"/>
      <c r="K1058"/>
      <c r="L1058"/>
      <c r="N1058"/>
      <c r="O1058"/>
      <c r="P1058"/>
      <c r="Q1058"/>
      <c r="R1058"/>
    </row>
    <row r="1059" spans="1:18" x14ac:dyDescent="0.25">
      <c r="A1059"/>
      <c r="C1059"/>
      <c r="D1059"/>
      <c r="E1059"/>
      <c r="F1059"/>
      <c r="H1059"/>
      <c r="I1059"/>
      <c r="J1059"/>
      <c r="K1059"/>
      <c r="L1059"/>
      <c r="N1059"/>
      <c r="O1059"/>
      <c r="P1059"/>
      <c r="Q1059"/>
      <c r="R1059"/>
    </row>
    <row r="1060" spans="1:18" x14ac:dyDescent="0.25">
      <c r="A1060"/>
      <c r="C1060"/>
      <c r="D1060"/>
      <c r="E1060"/>
      <c r="F1060"/>
      <c r="H1060"/>
      <c r="I1060"/>
      <c r="J1060"/>
      <c r="K1060"/>
      <c r="L1060"/>
      <c r="N1060"/>
      <c r="O1060"/>
      <c r="P1060"/>
      <c r="Q1060"/>
      <c r="R1060"/>
    </row>
    <row r="1061" spans="1:18" x14ac:dyDescent="0.25">
      <c r="A1061"/>
      <c r="C1061"/>
      <c r="D1061"/>
      <c r="E1061"/>
      <c r="F1061"/>
      <c r="H1061"/>
      <c r="I1061"/>
      <c r="J1061"/>
      <c r="K1061"/>
      <c r="L1061"/>
      <c r="N1061"/>
      <c r="O1061"/>
      <c r="P1061"/>
      <c r="Q1061"/>
      <c r="R1061"/>
    </row>
    <row r="1062" spans="1:18" x14ac:dyDescent="0.25">
      <c r="A1062"/>
      <c r="C1062"/>
      <c r="D1062"/>
      <c r="E1062"/>
      <c r="F1062"/>
      <c r="H1062"/>
      <c r="I1062"/>
      <c r="J1062"/>
      <c r="K1062"/>
      <c r="L1062"/>
      <c r="N1062"/>
      <c r="O1062"/>
      <c r="P1062"/>
      <c r="Q1062"/>
      <c r="R1062"/>
    </row>
    <row r="1063" spans="1:18" x14ac:dyDescent="0.25">
      <c r="A1063"/>
      <c r="C1063"/>
      <c r="D1063"/>
      <c r="E1063"/>
      <c r="F1063"/>
      <c r="H1063"/>
      <c r="I1063"/>
      <c r="J1063"/>
      <c r="K1063"/>
      <c r="L1063"/>
      <c r="N1063"/>
      <c r="O1063"/>
      <c r="P1063"/>
      <c r="Q1063"/>
      <c r="R1063"/>
    </row>
    <row r="1064" spans="1:18" x14ac:dyDescent="0.25">
      <c r="A1064"/>
      <c r="C1064"/>
      <c r="D1064"/>
      <c r="E1064"/>
      <c r="F1064"/>
      <c r="H1064"/>
      <c r="I1064"/>
      <c r="J1064"/>
      <c r="K1064"/>
      <c r="L1064"/>
      <c r="N1064"/>
      <c r="O1064"/>
      <c r="P1064"/>
      <c r="Q1064"/>
      <c r="R1064"/>
    </row>
    <row r="1065" spans="1:18" x14ac:dyDescent="0.25">
      <c r="A1065"/>
      <c r="C1065"/>
      <c r="D1065"/>
      <c r="E1065"/>
      <c r="F1065"/>
      <c r="H1065"/>
      <c r="I1065"/>
      <c r="J1065"/>
      <c r="K1065"/>
      <c r="L1065"/>
      <c r="N1065"/>
      <c r="O1065"/>
      <c r="P1065"/>
      <c r="Q1065"/>
      <c r="R1065"/>
    </row>
    <row r="1066" spans="1:18" x14ac:dyDescent="0.25">
      <c r="A1066"/>
      <c r="C1066"/>
      <c r="D1066"/>
      <c r="E1066"/>
      <c r="F1066"/>
      <c r="H1066"/>
      <c r="I1066"/>
      <c r="J1066"/>
      <c r="K1066"/>
      <c r="L1066"/>
      <c r="N1066"/>
      <c r="O1066"/>
      <c r="P1066"/>
      <c r="Q1066"/>
      <c r="R1066"/>
    </row>
    <row r="1067" spans="1:18" x14ac:dyDescent="0.25">
      <c r="A1067"/>
      <c r="C1067"/>
      <c r="D1067"/>
      <c r="E1067"/>
      <c r="F1067"/>
      <c r="H1067"/>
      <c r="I1067"/>
      <c r="J1067"/>
      <c r="K1067"/>
      <c r="L1067"/>
      <c r="N1067"/>
      <c r="O1067"/>
      <c r="P1067"/>
      <c r="Q1067"/>
      <c r="R1067"/>
    </row>
    <row r="1068" spans="1:18" x14ac:dyDescent="0.25">
      <c r="A1068"/>
      <c r="C1068"/>
      <c r="D1068"/>
      <c r="E1068"/>
      <c r="F1068"/>
      <c r="H1068"/>
      <c r="I1068"/>
      <c r="J1068"/>
      <c r="K1068"/>
      <c r="L1068"/>
      <c r="N1068"/>
      <c r="O1068"/>
      <c r="P1068"/>
      <c r="Q1068"/>
      <c r="R1068"/>
    </row>
    <row r="1069" spans="1:18" x14ac:dyDescent="0.25">
      <c r="A1069"/>
      <c r="C1069"/>
      <c r="D1069"/>
      <c r="E1069"/>
      <c r="F1069"/>
      <c r="H1069"/>
      <c r="I1069"/>
      <c r="J1069"/>
      <c r="K1069"/>
      <c r="L1069"/>
      <c r="N1069"/>
      <c r="O1069"/>
      <c r="P1069"/>
      <c r="Q1069"/>
      <c r="R1069"/>
    </row>
    <row r="1070" spans="1:18" x14ac:dyDescent="0.25">
      <c r="A1070"/>
      <c r="C1070"/>
      <c r="D1070"/>
      <c r="E1070"/>
      <c r="F1070"/>
      <c r="H1070"/>
      <c r="I1070"/>
      <c r="J1070"/>
      <c r="K1070"/>
      <c r="L1070"/>
      <c r="N1070"/>
      <c r="O1070"/>
      <c r="P1070"/>
      <c r="Q1070"/>
      <c r="R1070"/>
    </row>
    <row r="1071" spans="1:18" x14ac:dyDescent="0.25">
      <c r="A1071"/>
      <c r="C1071"/>
      <c r="D1071"/>
      <c r="E1071"/>
      <c r="F1071"/>
      <c r="H1071"/>
      <c r="I1071"/>
      <c r="J1071"/>
      <c r="K1071"/>
      <c r="L1071"/>
      <c r="N1071"/>
      <c r="O1071"/>
      <c r="P1071"/>
      <c r="Q1071"/>
      <c r="R1071"/>
    </row>
    <row r="1072" spans="1:18" x14ac:dyDescent="0.25">
      <c r="A1072"/>
      <c r="C1072"/>
      <c r="D1072"/>
      <c r="E1072"/>
      <c r="F1072"/>
      <c r="H1072"/>
      <c r="I1072"/>
      <c r="J1072"/>
      <c r="K1072"/>
      <c r="L1072"/>
      <c r="N1072"/>
      <c r="O1072"/>
      <c r="P1072"/>
      <c r="Q1072"/>
      <c r="R1072"/>
    </row>
    <row r="1073" spans="1:18" x14ac:dyDescent="0.25">
      <c r="A1073"/>
      <c r="C1073"/>
      <c r="D1073"/>
      <c r="E1073"/>
      <c r="F1073"/>
      <c r="H1073"/>
      <c r="I1073"/>
      <c r="J1073"/>
      <c r="K1073"/>
      <c r="L1073"/>
      <c r="N1073"/>
      <c r="O1073"/>
      <c r="P1073"/>
      <c r="Q1073"/>
      <c r="R1073"/>
    </row>
    <row r="1074" spans="1:18" x14ac:dyDescent="0.25">
      <c r="A1074"/>
      <c r="C1074"/>
      <c r="D1074"/>
      <c r="E1074"/>
      <c r="F1074"/>
      <c r="H1074"/>
      <c r="I1074"/>
      <c r="J1074"/>
      <c r="K1074"/>
      <c r="L1074"/>
      <c r="N1074"/>
      <c r="O1074"/>
      <c r="P1074"/>
      <c r="Q1074"/>
      <c r="R1074"/>
    </row>
    <row r="1075" spans="1:18" x14ac:dyDescent="0.25">
      <c r="A1075"/>
      <c r="C1075"/>
      <c r="D1075"/>
      <c r="E1075"/>
      <c r="F1075"/>
      <c r="H1075"/>
      <c r="I1075"/>
      <c r="J1075"/>
      <c r="K1075"/>
      <c r="L1075"/>
      <c r="N1075"/>
      <c r="O1075"/>
      <c r="P1075"/>
      <c r="Q1075"/>
      <c r="R1075"/>
    </row>
    <row r="1076" spans="1:18" x14ac:dyDescent="0.25">
      <c r="A1076"/>
      <c r="C1076"/>
      <c r="D1076"/>
      <c r="E1076"/>
      <c r="F1076"/>
      <c r="H1076"/>
      <c r="I1076"/>
      <c r="J1076"/>
      <c r="K1076"/>
      <c r="L1076"/>
      <c r="N1076"/>
      <c r="O1076"/>
      <c r="P1076"/>
      <c r="Q1076"/>
      <c r="R1076"/>
    </row>
    <row r="1077" spans="1:18" x14ac:dyDescent="0.25">
      <c r="A1077"/>
      <c r="C1077"/>
      <c r="D1077"/>
      <c r="E1077"/>
      <c r="F1077"/>
      <c r="H1077"/>
      <c r="I1077"/>
      <c r="J1077"/>
      <c r="K1077"/>
      <c r="L1077"/>
      <c r="N1077"/>
      <c r="O1077"/>
      <c r="P1077"/>
      <c r="Q1077"/>
      <c r="R1077"/>
    </row>
    <row r="1078" spans="1:18" x14ac:dyDescent="0.25">
      <c r="A1078"/>
      <c r="C1078"/>
      <c r="D1078"/>
      <c r="E1078"/>
      <c r="F1078"/>
      <c r="H1078"/>
      <c r="I1078"/>
      <c r="J1078"/>
      <c r="K1078"/>
      <c r="L1078"/>
      <c r="N1078"/>
      <c r="O1078"/>
      <c r="P1078"/>
      <c r="Q1078"/>
      <c r="R1078"/>
    </row>
    <row r="1079" spans="1:18" x14ac:dyDescent="0.25">
      <c r="A1079"/>
      <c r="C1079"/>
      <c r="D1079"/>
      <c r="E1079"/>
      <c r="F1079"/>
      <c r="H1079"/>
      <c r="I1079"/>
      <c r="J1079"/>
      <c r="K1079"/>
      <c r="L1079"/>
      <c r="N1079"/>
      <c r="O1079"/>
      <c r="P1079"/>
      <c r="Q1079"/>
      <c r="R1079"/>
    </row>
    <row r="1080" spans="1:18" x14ac:dyDescent="0.25">
      <c r="A1080"/>
      <c r="C1080"/>
      <c r="D1080"/>
      <c r="E1080"/>
      <c r="F1080"/>
      <c r="H1080"/>
      <c r="I1080"/>
      <c r="J1080"/>
      <c r="K1080"/>
      <c r="L1080"/>
      <c r="N1080"/>
      <c r="O1080"/>
      <c r="P1080"/>
      <c r="Q1080"/>
      <c r="R1080"/>
    </row>
    <row r="1081" spans="1:18" x14ac:dyDescent="0.25">
      <c r="A1081"/>
      <c r="C1081"/>
      <c r="D1081"/>
      <c r="E1081"/>
      <c r="F1081"/>
      <c r="H1081"/>
      <c r="I1081"/>
      <c r="J1081"/>
      <c r="K1081"/>
      <c r="L1081"/>
      <c r="N1081"/>
      <c r="O1081"/>
      <c r="P1081"/>
      <c r="Q1081"/>
      <c r="R1081"/>
    </row>
    <row r="1082" spans="1:18" x14ac:dyDescent="0.25">
      <c r="A1082"/>
      <c r="C1082"/>
      <c r="D1082"/>
      <c r="E1082"/>
      <c r="F1082"/>
      <c r="H1082"/>
      <c r="I1082"/>
      <c r="J1082"/>
      <c r="K1082"/>
      <c r="L1082"/>
      <c r="N1082"/>
      <c r="O1082"/>
      <c r="P1082"/>
      <c r="Q1082"/>
      <c r="R1082"/>
    </row>
    <row r="1083" spans="1:18" x14ac:dyDescent="0.25">
      <c r="A1083"/>
      <c r="C1083"/>
      <c r="D1083"/>
      <c r="E1083"/>
      <c r="F1083"/>
      <c r="H1083"/>
      <c r="I1083"/>
      <c r="J1083"/>
      <c r="K1083"/>
      <c r="L1083"/>
      <c r="N1083"/>
      <c r="O1083"/>
      <c r="P1083"/>
      <c r="Q1083"/>
      <c r="R1083"/>
    </row>
    <row r="1084" spans="1:18" x14ac:dyDescent="0.25">
      <c r="A1084"/>
      <c r="C1084"/>
      <c r="D1084"/>
      <c r="E1084"/>
      <c r="F1084"/>
      <c r="H1084"/>
      <c r="I1084"/>
      <c r="J1084"/>
      <c r="K1084"/>
      <c r="L1084"/>
      <c r="N1084"/>
      <c r="O1084"/>
      <c r="P1084"/>
      <c r="Q1084"/>
      <c r="R1084"/>
    </row>
    <row r="1085" spans="1:18" x14ac:dyDescent="0.25">
      <c r="A1085"/>
      <c r="C1085"/>
      <c r="D1085"/>
      <c r="E1085"/>
      <c r="F1085"/>
      <c r="H1085"/>
      <c r="I1085"/>
      <c r="J1085"/>
      <c r="K1085"/>
      <c r="L1085"/>
      <c r="N1085"/>
      <c r="O1085"/>
      <c r="P1085"/>
      <c r="Q1085"/>
      <c r="R1085"/>
    </row>
    <row r="1086" spans="1:18" x14ac:dyDescent="0.25">
      <c r="A1086"/>
      <c r="C1086"/>
      <c r="D1086"/>
      <c r="E1086"/>
      <c r="F1086"/>
      <c r="H1086"/>
      <c r="I1086"/>
      <c r="J1086"/>
      <c r="K1086"/>
      <c r="L1086"/>
      <c r="N1086"/>
      <c r="O1086"/>
      <c r="P1086"/>
      <c r="Q1086"/>
      <c r="R1086"/>
    </row>
    <row r="1087" spans="1:18" x14ac:dyDescent="0.25">
      <c r="A1087"/>
      <c r="C1087"/>
      <c r="D1087"/>
      <c r="E1087"/>
      <c r="F1087"/>
      <c r="H1087"/>
      <c r="I1087"/>
      <c r="J1087"/>
      <c r="K1087"/>
      <c r="L1087"/>
      <c r="N1087"/>
      <c r="O1087"/>
      <c r="P1087"/>
      <c r="Q1087"/>
      <c r="R1087"/>
    </row>
    <row r="1088" spans="1:18" x14ac:dyDescent="0.25">
      <c r="A1088"/>
      <c r="C1088"/>
      <c r="D1088"/>
      <c r="E1088"/>
      <c r="F1088"/>
      <c r="H1088"/>
      <c r="I1088"/>
      <c r="J1088"/>
      <c r="K1088"/>
      <c r="L1088"/>
      <c r="N1088"/>
      <c r="O1088"/>
      <c r="P1088"/>
      <c r="Q1088"/>
      <c r="R1088"/>
    </row>
    <row r="1089" spans="1:18" x14ac:dyDescent="0.25">
      <c r="A1089"/>
      <c r="C1089"/>
      <c r="D1089"/>
      <c r="E1089"/>
      <c r="F1089"/>
      <c r="H1089"/>
      <c r="I1089"/>
      <c r="J1089"/>
      <c r="K1089"/>
      <c r="L1089"/>
      <c r="N1089"/>
      <c r="O1089"/>
      <c r="P1089"/>
      <c r="Q1089"/>
      <c r="R1089"/>
    </row>
    <row r="1090" spans="1:18" x14ac:dyDescent="0.25">
      <c r="A1090"/>
      <c r="C1090"/>
      <c r="D1090"/>
      <c r="E1090"/>
      <c r="F1090"/>
      <c r="H1090"/>
      <c r="I1090"/>
      <c r="J1090"/>
      <c r="K1090"/>
      <c r="L1090"/>
      <c r="N1090"/>
      <c r="O1090"/>
      <c r="P1090"/>
      <c r="Q1090"/>
      <c r="R1090"/>
    </row>
    <row r="1091" spans="1:18" x14ac:dyDescent="0.25">
      <c r="A1091"/>
      <c r="C1091"/>
      <c r="D1091"/>
      <c r="E1091"/>
      <c r="F1091"/>
      <c r="H1091"/>
      <c r="I1091"/>
      <c r="J1091"/>
      <c r="K1091"/>
      <c r="L1091"/>
      <c r="N1091"/>
      <c r="O1091"/>
      <c r="P1091"/>
      <c r="Q1091"/>
      <c r="R1091"/>
    </row>
    <row r="1092" spans="1:18" x14ac:dyDescent="0.25">
      <c r="A1092"/>
      <c r="C1092"/>
      <c r="D1092"/>
      <c r="E1092"/>
      <c r="F1092"/>
      <c r="H1092"/>
      <c r="I1092"/>
      <c r="J1092"/>
      <c r="K1092"/>
      <c r="L1092"/>
      <c r="N1092"/>
      <c r="O1092"/>
      <c r="P1092"/>
      <c r="Q1092"/>
      <c r="R1092"/>
    </row>
    <row r="1093" spans="1:18" x14ac:dyDescent="0.25">
      <c r="A1093"/>
      <c r="C1093"/>
      <c r="D1093"/>
      <c r="E1093"/>
      <c r="F1093"/>
      <c r="H1093"/>
      <c r="I1093"/>
      <c r="J1093"/>
      <c r="K1093"/>
      <c r="L1093"/>
      <c r="N1093"/>
      <c r="O1093"/>
      <c r="P1093"/>
      <c r="Q1093"/>
      <c r="R1093"/>
    </row>
    <row r="1094" spans="1:18" x14ac:dyDescent="0.25">
      <c r="A1094"/>
      <c r="C1094"/>
      <c r="D1094"/>
      <c r="E1094"/>
      <c r="F1094"/>
      <c r="H1094"/>
      <c r="I1094"/>
      <c r="J1094"/>
      <c r="K1094"/>
      <c r="L1094"/>
      <c r="N1094"/>
      <c r="O1094"/>
      <c r="P1094"/>
      <c r="Q1094"/>
      <c r="R1094"/>
    </row>
    <row r="1095" spans="1:18" x14ac:dyDescent="0.25">
      <c r="A1095"/>
      <c r="C1095"/>
      <c r="D1095"/>
      <c r="E1095"/>
      <c r="F1095"/>
      <c r="H1095"/>
      <c r="I1095"/>
      <c r="J1095"/>
      <c r="K1095"/>
      <c r="L1095"/>
      <c r="N1095"/>
      <c r="O1095"/>
      <c r="P1095"/>
      <c r="Q1095"/>
      <c r="R1095"/>
    </row>
    <row r="1096" spans="1:18" x14ac:dyDescent="0.25">
      <c r="A1096"/>
      <c r="C1096"/>
      <c r="D1096"/>
      <c r="E1096"/>
      <c r="F1096"/>
      <c r="H1096"/>
      <c r="I1096"/>
      <c r="J1096"/>
      <c r="K1096"/>
      <c r="L1096"/>
      <c r="N1096"/>
      <c r="O1096"/>
      <c r="P1096"/>
      <c r="Q1096"/>
      <c r="R1096"/>
    </row>
    <row r="1097" spans="1:18" x14ac:dyDescent="0.25">
      <c r="A1097"/>
      <c r="C1097"/>
      <c r="D1097"/>
      <c r="E1097"/>
      <c r="F1097"/>
      <c r="H1097"/>
      <c r="I1097"/>
      <c r="J1097"/>
      <c r="K1097"/>
      <c r="L1097"/>
      <c r="N1097"/>
      <c r="O1097"/>
      <c r="P1097"/>
      <c r="Q1097"/>
      <c r="R1097"/>
    </row>
    <row r="1098" spans="1:18" x14ac:dyDescent="0.25">
      <c r="A1098"/>
      <c r="C1098"/>
      <c r="D1098"/>
      <c r="E1098"/>
      <c r="F1098"/>
      <c r="H1098"/>
      <c r="I1098"/>
      <c r="J1098"/>
      <c r="K1098"/>
      <c r="L1098"/>
      <c r="N1098"/>
      <c r="O1098"/>
      <c r="P1098"/>
      <c r="Q1098"/>
      <c r="R1098"/>
    </row>
    <row r="1099" spans="1:18" x14ac:dyDescent="0.25">
      <c r="A1099"/>
      <c r="C1099"/>
      <c r="D1099"/>
      <c r="E1099"/>
      <c r="F1099"/>
      <c r="H1099"/>
      <c r="I1099"/>
      <c r="J1099"/>
      <c r="K1099"/>
      <c r="L1099"/>
      <c r="N1099"/>
      <c r="O1099"/>
      <c r="P1099"/>
      <c r="Q1099"/>
      <c r="R1099"/>
    </row>
    <row r="1100" spans="1:18" x14ac:dyDescent="0.25">
      <c r="A1100"/>
      <c r="C1100"/>
      <c r="D1100"/>
      <c r="E1100"/>
      <c r="F1100"/>
      <c r="H1100"/>
      <c r="I1100"/>
      <c r="J1100"/>
      <c r="K1100"/>
      <c r="L1100"/>
      <c r="N1100"/>
      <c r="O1100"/>
      <c r="P1100"/>
      <c r="Q1100"/>
      <c r="R1100"/>
    </row>
    <row r="1101" spans="1:18" x14ac:dyDescent="0.25">
      <c r="A1101"/>
      <c r="C1101"/>
      <c r="D1101"/>
      <c r="E1101"/>
      <c r="F1101"/>
      <c r="H1101"/>
      <c r="I1101"/>
      <c r="J1101"/>
      <c r="K1101"/>
      <c r="L1101"/>
      <c r="N1101"/>
      <c r="O1101"/>
      <c r="P1101"/>
      <c r="Q1101"/>
      <c r="R1101"/>
    </row>
    <row r="1102" spans="1:18" x14ac:dyDescent="0.25">
      <c r="A1102"/>
      <c r="C1102"/>
      <c r="D1102"/>
      <c r="E1102"/>
      <c r="F1102"/>
      <c r="H1102"/>
      <c r="I1102"/>
      <c r="J1102"/>
      <c r="K1102"/>
      <c r="L1102"/>
      <c r="N1102"/>
      <c r="O1102"/>
      <c r="P1102"/>
      <c r="Q1102"/>
      <c r="R1102"/>
    </row>
    <row r="1103" spans="1:18" x14ac:dyDescent="0.25">
      <c r="A1103"/>
      <c r="C1103"/>
      <c r="D1103"/>
      <c r="E1103"/>
      <c r="F1103"/>
      <c r="H1103"/>
      <c r="I1103"/>
      <c r="J1103"/>
      <c r="K1103"/>
      <c r="L1103"/>
      <c r="N1103"/>
      <c r="O1103"/>
      <c r="P1103"/>
      <c r="Q1103"/>
      <c r="R1103"/>
    </row>
    <row r="1104" spans="1:18" x14ac:dyDescent="0.25">
      <c r="A1104"/>
      <c r="C1104"/>
      <c r="D1104"/>
      <c r="E1104"/>
      <c r="F1104"/>
      <c r="H1104"/>
      <c r="I1104"/>
      <c r="J1104"/>
      <c r="K1104"/>
      <c r="L1104"/>
      <c r="N1104"/>
      <c r="O1104"/>
      <c r="P1104"/>
      <c r="Q1104"/>
      <c r="R1104"/>
    </row>
    <row r="1105" spans="1:18" x14ac:dyDescent="0.25">
      <c r="A1105"/>
      <c r="C1105"/>
      <c r="D1105"/>
      <c r="E1105"/>
      <c r="F1105"/>
      <c r="H1105"/>
      <c r="I1105"/>
      <c r="J1105"/>
      <c r="K1105"/>
      <c r="L1105"/>
      <c r="N1105"/>
      <c r="O1105"/>
      <c r="P1105"/>
      <c r="Q1105"/>
      <c r="R1105"/>
    </row>
    <row r="1106" spans="1:18" x14ac:dyDescent="0.25">
      <c r="A1106"/>
      <c r="C1106"/>
      <c r="D1106"/>
      <c r="E1106"/>
      <c r="F1106"/>
      <c r="H1106"/>
      <c r="I1106"/>
      <c r="J1106"/>
      <c r="K1106"/>
      <c r="L1106"/>
      <c r="N1106"/>
      <c r="O1106"/>
      <c r="P1106"/>
      <c r="Q1106"/>
      <c r="R1106"/>
    </row>
    <row r="1107" spans="1:18" x14ac:dyDescent="0.25">
      <c r="A1107"/>
      <c r="C1107"/>
      <c r="D1107"/>
      <c r="E1107"/>
      <c r="F1107"/>
      <c r="H1107"/>
      <c r="I1107"/>
      <c r="J1107"/>
      <c r="K1107"/>
      <c r="L1107"/>
      <c r="N1107"/>
      <c r="O1107"/>
      <c r="P1107"/>
      <c r="Q1107"/>
      <c r="R1107"/>
    </row>
    <row r="1108" spans="1:18" x14ac:dyDescent="0.25">
      <c r="A1108"/>
      <c r="C1108"/>
      <c r="D1108"/>
      <c r="E1108"/>
      <c r="F1108"/>
      <c r="H1108"/>
      <c r="I1108"/>
      <c r="J1108"/>
      <c r="K1108"/>
      <c r="L1108"/>
      <c r="N1108"/>
      <c r="O1108"/>
      <c r="P1108"/>
      <c r="Q1108"/>
      <c r="R1108"/>
    </row>
    <row r="1109" spans="1:18" x14ac:dyDescent="0.25">
      <c r="A1109"/>
      <c r="C1109"/>
      <c r="D1109"/>
      <c r="E1109"/>
      <c r="F1109"/>
      <c r="H1109"/>
      <c r="I1109"/>
      <c r="J1109"/>
      <c r="K1109"/>
      <c r="L1109"/>
      <c r="N1109"/>
      <c r="O1109"/>
      <c r="P1109"/>
      <c r="Q1109"/>
      <c r="R1109"/>
    </row>
    <row r="1110" spans="1:18" x14ac:dyDescent="0.25">
      <c r="A1110"/>
      <c r="C1110"/>
      <c r="D1110"/>
      <c r="E1110"/>
      <c r="F1110"/>
      <c r="H1110"/>
      <c r="I1110"/>
      <c r="J1110"/>
      <c r="K1110"/>
      <c r="L1110"/>
      <c r="N1110"/>
      <c r="O1110"/>
      <c r="P1110"/>
      <c r="Q1110"/>
      <c r="R1110"/>
    </row>
    <row r="1111" spans="1:18" x14ac:dyDescent="0.25">
      <c r="A1111"/>
      <c r="C1111"/>
      <c r="D1111"/>
      <c r="E1111"/>
      <c r="F1111"/>
      <c r="H1111"/>
      <c r="I1111"/>
      <c r="J1111"/>
      <c r="K1111"/>
      <c r="L1111"/>
      <c r="N1111"/>
      <c r="O1111"/>
      <c r="P1111"/>
      <c r="Q1111"/>
      <c r="R1111"/>
    </row>
    <row r="1112" spans="1:18" x14ac:dyDescent="0.25">
      <c r="A1112"/>
      <c r="C1112"/>
      <c r="D1112"/>
      <c r="E1112"/>
      <c r="F1112"/>
      <c r="H1112"/>
      <c r="I1112"/>
      <c r="J1112"/>
      <c r="K1112"/>
      <c r="L1112"/>
      <c r="N1112"/>
      <c r="O1112"/>
      <c r="P1112"/>
      <c r="Q1112"/>
      <c r="R1112"/>
    </row>
    <row r="1113" spans="1:18" x14ac:dyDescent="0.25">
      <c r="A1113"/>
      <c r="C1113"/>
      <c r="D1113"/>
      <c r="E1113"/>
      <c r="F1113"/>
      <c r="H1113"/>
      <c r="I1113"/>
      <c r="J1113"/>
      <c r="K1113"/>
      <c r="L1113"/>
      <c r="N1113"/>
      <c r="O1113"/>
      <c r="P1113"/>
      <c r="Q1113"/>
      <c r="R1113"/>
    </row>
    <row r="1114" spans="1:18" x14ac:dyDescent="0.25">
      <c r="A1114"/>
      <c r="C1114"/>
      <c r="D1114"/>
      <c r="E1114"/>
      <c r="F1114"/>
      <c r="H1114"/>
      <c r="I1114"/>
      <c r="J1114"/>
      <c r="K1114"/>
      <c r="L1114"/>
      <c r="N1114"/>
      <c r="O1114"/>
      <c r="P1114"/>
      <c r="Q1114"/>
      <c r="R1114"/>
    </row>
    <row r="1115" spans="1:18" x14ac:dyDescent="0.25">
      <c r="A1115"/>
      <c r="C1115"/>
      <c r="D1115"/>
      <c r="E1115"/>
      <c r="F1115"/>
      <c r="H1115"/>
      <c r="I1115"/>
      <c r="J1115"/>
      <c r="K1115"/>
      <c r="L1115"/>
      <c r="N1115"/>
      <c r="O1115"/>
      <c r="P1115"/>
      <c r="Q1115"/>
      <c r="R1115"/>
    </row>
    <row r="1116" spans="1:18" x14ac:dyDescent="0.25">
      <c r="A1116"/>
      <c r="C1116"/>
      <c r="D1116"/>
      <c r="E1116"/>
      <c r="F1116"/>
      <c r="H1116"/>
      <c r="I1116"/>
      <c r="J1116"/>
      <c r="K1116"/>
      <c r="L1116"/>
      <c r="N1116"/>
      <c r="O1116"/>
      <c r="P1116"/>
      <c r="Q1116"/>
      <c r="R1116"/>
    </row>
    <row r="1117" spans="1:18" x14ac:dyDescent="0.25">
      <c r="A1117"/>
      <c r="C1117"/>
      <c r="D1117"/>
      <c r="E1117"/>
      <c r="F1117"/>
      <c r="H1117"/>
      <c r="I1117"/>
      <c r="J1117"/>
      <c r="K1117"/>
      <c r="L1117"/>
      <c r="N1117"/>
      <c r="O1117"/>
      <c r="P1117"/>
      <c r="Q1117"/>
      <c r="R1117"/>
    </row>
    <row r="1118" spans="1:18" x14ac:dyDescent="0.25">
      <c r="A1118"/>
      <c r="C1118"/>
      <c r="D1118"/>
      <c r="E1118"/>
      <c r="F1118"/>
      <c r="H1118"/>
      <c r="I1118"/>
      <c r="J1118"/>
      <c r="K1118"/>
      <c r="L1118"/>
      <c r="N1118"/>
      <c r="O1118"/>
      <c r="P1118"/>
      <c r="Q1118"/>
      <c r="R1118"/>
    </row>
    <row r="1119" spans="1:18" x14ac:dyDescent="0.25">
      <c r="A1119"/>
      <c r="C1119"/>
      <c r="D1119"/>
      <c r="E1119"/>
      <c r="F1119"/>
      <c r="H1119"/>
      <c r="I1119"/>
      <c r="J1119"/>
      <c r="K1119"/>
      <c r="L1119"/>
      <c r="N1119"/>
      <c r="O1119"/>
      <c r="P1119"/>
      <c r="Q1119"/>
      <c r="R1119"/>
    </row>
    <row r="1120" spans="1:18" x14ac:dyDescent="0.25">
      <c r="A1120"/>
      <c r="C1120"/>
      <c r="D1120"/>
      <c r="E1120"/>
      <c r="F1120"/>
      <c r="H1120"/>
      <c r="I1120"/>
      <c r="J1120"/>
      <c r="K1120"/>
      <c r="L1120"/>
      <c r="N1120"/>
      <c r="O1120"/>
      <c r="P1120"/>
      <c r="Q1120"/>
      <c r="R1120"/>
    </row>
    <row r="1121" spans="1:18" x14ac:dyDescent="0.25">
      <c r="A1121"/>
      <c r="C1121"/>
      <c r="D1121"/>
      <c r="E1121"/>
      <c r="F1121"/>
      <c r="H1121"/>
      <c r="I1121"/>
      <c r="J1121"/>
      <c r="K1121"/>
      <c r="L1121"/>
      <c r="N1121"/>
      <c r="O1121"/>
      <c r="P1121"/>
      <c r="Q1121"/>
      <c r="R1121"/>
    </row>
    <row r="1122" spans="1:18" x14ac:dyDescent="0.25">
      <c r="A1122"/>
      <c r="C1122"/>
      <c r="D1122"/>
      <c r="E1122"/>
      <c r="F1122"/>
      <c r="H1122"/>
      <c r="I1122"/>
      <c r="J1122"/>
      <c r="K1122"/>
      <c r="L1122"/>
      <c r="N1122"/>
      <c r="O1122"/>
      <c r="P1122"/>
      <c r="Q1122"/>
      <c r="R1122"/>
    </row>
    <row r="1123" spans="1:18" x14ac:dyDescent="0.25">
      <c r="A1123"/>
      <c r="C1123"/>
      <c r="D1123"/>
      <c r="E1123"/>
      <c r="F1123"/>
      <c r="H1123"/>
      <c r="I1123"/>
      <c r="J1123"/>
      <c r="K1123"/>
      <c r="L1123"/>
      <c r="N1123"/>
      <c r="O1123"/>
      <c r="P1123"/>
      <c r="Q1123"/>
      <c r="R1123"/>
    </row>
    <row r="1124" spans="1:18" x14ac:dyDescent="0.25">
      <c r="A1124"/>
      <c r="C1124"/>
      <c r="D1124"/>
      <c r="E1124"/>
      <c r="F1124"/>
      <c r="H1124"/>
      <c r="I1124"/>
      <c r="J1124"/>
      <c r="K1124"/>
      <c r="L1124"/>
      <c r="N1124"/>
      <c r="O1124"/>
      <c r="P1124"/>
      <c r="Q1124"/>
      <c r="R1124"/>
    </row>
    <row r="1125" spans="1:18" x14ac:dyDescent="0.25">
      <c r="A1125"/>
      <c r="C1125"/>
      <c r="D1125"/>
      <c r="E1125"/>
      <c r="F1125"/>
      <c r="H1125"/>
      <c r="I1125"/>
      <c r="J1125"/>
      <c r="K1125"/>
      <c r="L1125"/>
      <c r="N1125"/>
      <c r="O1125"/>
      <c r="P1125"/>
      <c r="Q1125"/>
      <c r="R1125"/>
    </row>
    <row r="1126" spans="1:18" x14ac:dyDescent="0.25">
      <c r="A1126"/>
      <c r="C1126"/>
      <c r="D1126"/>
      <c r="E1126"/>
      <c r="F1126"/>
      <c r="H1126"/>
      <c r="I1126"/>
      <c r="J1126"/>
      <c r="K1126"/>
      <c r="L1126"/>
      <c r="N1126"/>
      <c r="O1126"/>
      <c r="P1126"/>
      <c r="Q1126"/>
      <c r="R1126"/>
    </row>
    <row r="1127" spans="1:18" x14ac:dyDescent="0.25">
      <c r="A1127"/>
      <c r="C1127"/>
      <c r="D1127"/>
      <c r="E1127"/>
      <c r="F1127"/>
      <c r="H1127"/>
      <c r="I1127"/>
      <c r="J1127"/>
      <c r="K1127"/>
      <c r="L1127"/>
      <c r="N1127"/>
      <c r="O1127"/>
      <c r="P1127"/>
      <c r="Q1127"/>
      <c r="R1127"/>
    </row>
    <row r="1128" spans="1:18" x14ac:dyDescent="0.25">
      <c r="A1128"/>
      <c r="C1128"/>
      <c r="D1128"/>
      <c r="E1128"/>
      <c r="F1128"/>
      <c r="H1128"/>
      <c r="I1128"/>
      <c r="J1128"/>
      <c r="K1128"/>
      <c r="L1128"/>
      <c r="N1128"/>
      <c r="O1128"/>
      <c r="P1128"/>
      <c r="Q1128"/>
      <c r="R1128"/>
    </row>
    <row r="1129" spans="1:18" x14ac:dyDescent="0.25">
      <c r="A1129"/>
      <c r="C1129"/>
      <c r="D1129"/>
      <c r="E1129"/>
      <c r="F1129"/>
      <c r="H1129"/>
      <c r="I1129"/>
      <c r="J1129"/>
      <c r="K1129"/>
      <c r="L1129"/>
      <c r="N1129"/>
      <c r="O1129"/>
      <c r="P1129"/>
      <c r="Q1129"/>
      <c r="R1129"/>
    </row>
    <row r="1130" spans="1:18" x14ac:dyDescent="0.25">
      <c r="A1130"/>
      <c r="C1130"/>
      <c r="D1130"/>
      <c r="E1130"/>
      <c r="F1130"/>
      <c r="H1130"/>
      <c r="I1130"/>
      <c r="J1130"/>
      <c r="K1130"/>
      <c r="L1130"/>
      <c r="N1130"/>
      <c r="O1130"/>
      <c r="P1130"/>
      <c r="Q1130"/>
      <c r="R1130"/>
    </row>
    <row r="1131" spans="1:18" x14ac:dyDescent="0.25">
      <c r="A1131"/>
      <c r="C1131"/>
      <c r="D1131"/>
      <c r="E1131"/>
      <c r="F1131"/>
      <c r="H1131"/>
      <c r="I1131"/>
      <c r="J1131"/>
      <c r="K1131"/>
      <c r="L1131"/>
      <c r="N1131"/>
      <c r="O1131"/>
      <c r="P1131"/>
      <c r="Q1131"/>
      <c r="R1131"/>
    </row>
    <row r="1132" spans="1:18" x14ac:dyDescent="0.25">
      <c r="A1132"/>
      <c r="C1132"/>
      <c r="D1132"/>
      <c r="E1132"/>
      <c r="F1132"/>
      <c r="H1132"/>
      <c r="I1132"/>
      <c r="J1132"/>
      <c r="K1132"/>
      <c r="L1132"/>
      <c r="N1132"/>
      <c r="O1132"/>
      <c r="P1132"/>
      <c r="Q1132"/>
      <c r="R1132"/>
    </row>
    <row r="1133" spans="1:18" x14ac:dyDescent="0.25">
      <c r="A1133"/>
      <c r="C1133"/>
      <c r="D1133"/>
      <c r="E1133"/>
      <c r="F1133"/>
      <c r="H1133"/>
      <c r="I1133"/>
      <c r="J1133"/>
      <c r="K1133"/>
      <c r="L1133"/>
      <c r="N1133"/>
      <c r="O1133"/>
      <c r="P1133"/>
      <c r="Q1133"/>
      <c r="R1133"/>
    </row>
    <row r="1134" spans="1:18" x14ac:dyDescent="0.25">
      <c r="A1134"/>
      <c r="C1134"/>
      <c r="D1134"/>
      <c r="E1134"/>
      <c r="F1134"/>
      <c r="H1134"/>
      <c r="I1134"/>
      <c r="J1134"/>
      <c r="K1134"/>
      <c r="L1134"/>
      <c r="N1134"/>
      <c r="O1134"/>
      <c r="P1134"/>
      <c r="Q1134"/>
      <c r="R1134"/>
    </row>
    <row r="1135" spans="1:18" x14ac:dyDescent="0.25">
      <c r="A1135"/>
      <c r="C1135"/>
      <c r="D1135"/>
      <c r="E1135"/>
      <c r="F1135"/>
      <c r="H1135"/>
      <c r="I1135"/>
      <c r="J1135"/>
      <c r="K1135"/>
      <c r="L1135"/>
      <c r="N1135"/>
      <c r="O1135"/>
      <c r="P1135"/>
      <c r="Q1135"/>
      <c r="R1135"/>
    </row>
    <row r="1136" spans="1:18" x14ac:dyDescent="0.25">
      <c r="A1136"/>
      <c r="C1136"/>
      <c r="D1136"/>
      <c r="E1136"/>
      <c r="F1136"/>
      <c r="H1136"/>
      <c r="I1136"/>
      <c r="J1136"/>
      <c r="K1136"/>
      <c r="L1136"/>
      <c r="N1136"/>
      <c r="O1136"/>
      <c r="P1136"/>
      <c r="Q1136"/>
      <c r="R1136"/>
    </row>
    <row r="1137" spans="1:18" x14ac:dyDescent="0.25">
      <c r="A1137"/>
      <c r="C1137"/>
      <c r="D1137"/>
      <c r="E1137"/>
      <c r="F1137"/>
      <c r="H1137"/>
      <c r="I1137"/>
      <c r="J1137"/>
      <c r="K1137"/>
      <c r="L1137"/>
      <c r="N1137"/>
      <c r="O1137"/>
      <c r="P1137"/>
      <c r="Q1137"/>
      <c r="R1137"/>
    </row>
    <row r="1138" spans="1:18" x14ac:dyDescent="0.25">
      <c r="A1138"/>
      <c r="C1138"/>
      <c r="D1138"/>
      <c r="E1138"/>
      <c r="F1138"/>
      <c r="H1138"/>
      <c r="I1138"/>
      <c r="J1138"/>
      <c r="K1138"/>
      <c r="L1138"/>
      <c r="N1138"/>
      <c r="O1138"/>
      <c r="P1138"/>
      <c r="Q1138"/>
      <c r="R1138"/>
    </row>
    <row r="1139" spans="1:18" x14ac:dyDescent="0.25">
      <c r="A1139"/>
      <c r="C1139"/>
      <c r="D1139"/>
      <c r="E1139"/>
      <c r="F1139"/>
      <c r="H1139"/>
      <c r="I1139"/>
      <c r="J1139"/>
      <c r="K1139"/>
      <c r="L1139"/>
      <c r="N1139"/>
      <c r="O1139"/>
      <c r="P1139"/>
      <c r="Q1139"/>
      <c r="R1139"/>
    </row>
    <row r="1140" spans="1:18" x14ac:dyDescent="0.25">
      <c r="A1140"/>
      <c r="C1140"/>
      <c r="D1140"/>
      <c r="E1140"/>
      <c r="F1140"/>
      <c r="H1140"/>
      <c r="I1140"/>
      <c r="J1140"/>
      <c r="K1140"/>
      <c r="L1140"/>
      <c r="N1140"/>
      <c r="O1140"/>
      <c r="P1140"/>
      <c r="Q1140"/>
      <c r="R1140"/>
    </row>
    <row r="1141" spans="1:18" x14ac:dyDescent="0.25">
      <c r="A1141"/>
      <c r="C1141"/>
      <c r="D1141"/>
      <c r="E1141"/>
      <c r="F1141"/>
      <c r="H1141"/>
      <c r="I1141"/>
      <c r="J1141"/>
      <c r="K1141"/>
      <c r="L1141"/>
      <c r="N1141"/>
      <c r="O1141"/>
      <c r="P1141"/>
      <c r="Q1141"/>
      <c r="R1141"/>
    </row>
    <row r="1142" spans="1:18" x14ac:dyDescent="0.25">
      <c r="A1142"/>
      <c r="C1142"/>
      <c r="D1142"/>
      <c r="E1142"/>
      <c r="F1142"/>
      <c r="H1142"/>
      <c r="I1142"/>
      <c r="J1142"/>
      <c r="K1142"/>
      <c r="L1142"/>
      <c r="N1142"/>
      <c r="O1142"/>
      <c r="P1142"/>
      <c r="Q1142"/>
      <c r="R1142"/>
    </row>
    <row r="1143" spans="1:18" x14ac:dyDescent="0.25">
      <c r="A1143"/>
      <c r="C1143"/>
      <c r="D1143"/>
      <c r="E1143"/>
      <c r="F1143"/>
      <c r="H1143"/>
      <c r="I1143"/>
      <c r="J1143"/>
      <c r="K1143"/>
      <c r="L1143"/>
      <c r="N1143"/>
      <c r="O1143"/>
      <c r="P1143"/>
      <c r="Q1143"/>
      <c r="R1143"/>
    </row>
    <row r="1144" spans="1:18" x14ac:dyDescent="0.25">
      <c r="A1144"/>
      <c r="C1144"/>
      <c r="D1144"/>
      <c r="E1144"/>
      <c r="F1144"/>
      <c r="H1144"/>
      <c r="I1144"/>
      <c r="J1144"/>
      <c r="K1144"/>
      <c r="L1144"/>
      <c r="N1144"/>
      <c r="O1144"/>
      <c r="P1144"/>
      <c r="Q1144"/>
      <c r="R1144"/>
    </row>
    <row r="1145" spans="1:18" x14ac:dyDescent="0.25">
      <c r="A1145"/>
      <c r="C1145"/>
      <c r="D1145"/>
      <c r="E1145"/>
      <c r="F1145"/>
      <c r="H1145"/>
      <c r="I1145"/>
      <c r="J1145"/>
      <c r="K1145"/>
      <c r="L1145"/>
      <c r="N1145"/>
      <c r="O1145"/>
      <c r="P1145"/>
      <c r="Q1145"/>
      <c r="R1145"/>
    </row>
    <row r="1146" spans="1:18" x14ac:dyDescent="0.25">
      <c r="A1146"/>
      <c r="C1146"/>
      <c r="D1146"/>
      <c r="E1146"/>
      <c r="F1146"/>
      <c r="H1146"/>
      <c r="I1146"/>
      <c r="J1146"/>
      <c r="K1146"/>
      <c r="L1146"/>
      <c r="N1146"/>
      <c r="O1146"/>
      <c r="P1146"/>
      <c r="Q1146"/>
      <c r="R1146"/>
    </row>
    <row r="1147" spans="1:18" x14ac:dyDescent="0.25">
      <c r="A1147"/>
      <c r="C1147"/>
      <c r="D1147"/>
      <c r="E1147"/>
      <c r="F1147"/>
      <c r="H1147"/>
      <c r="I1147"/>
      <c r="J1147"/>
      <c r="K1147"/>
      <c r="L1147"/>
      <c r="N1147"/>
      <c r="O1147"/>
      <c r="P1147"/>
      <c r="Q1147"/>
      <c r="R1147"/>
    </row>
    <row r="1148" spans="1:18" x14ac:dyDescent="0.25">
      <c r="A1148"/>
      <c r="C1148"/>
      <c r="D1148"/>
      <c r="E1148"/>
      <c r="F1148"/>
      <c r="H1148"/>
      <c r="I1148"/>
      <c r="J1148"/>
      <c r="K1148"/>
      <c r="L1148"/>
      <c r="N1148"/>
      <c r="O1148"/>
      <c r="P1148"/>
      <c r="Q1148"/>
      <c r="R1148"/>
    </row>
    <row r="1149" spans="1:18" x14ac:dyDescent="0.25">
      <c r="A1149"/>
      <c r="C1149"/>
      <c r="D1149"/>
      <c r="E1149"/>
      <c r="F1149"/>
      <c r="H1149"/>
      <c r="I1149"/>
      <c r="J1149"/>
      <c r="K1149"/>
      <c r="L1149"/>
      <c r="N1149"/>
      <c r="O1149"/>
      <c r="P1149"/>
      <c r="Q1149"/>
      <c r="R1149"/>
    </row>
    <row r="1150" spans="1:18" x14ac:dyDescent="0.25">
      <c r="A1150"/>
      <c r="C1150"/>
      <c r="D1150"/>
      <c r="E1150"/>
      <c r="F1150"/>
      <c r="H1150"/>
      <c r="I1150"/>
      <c r="J1150"/>
      <c r="K1150"/>
      <c r="L1150"/>
      <c r="N1150"/>
      <c r="O1150"/>
      <c r="P1150"/>
      <c r="Q1150"/>
      <c r="R1150"/>
    </row>
    <row r="1151" spans="1:18" x14ac:dyDescent="0.25">
      <c r="A1151"/>
      <c r="C1151"/>
      <c r="D1151"/>
      <c r="E1151"/>
      <c r="F1151"/>
      <c r="H1151"/>
      <c r="I1151"/>
      <c r="J1151"/>
      <c r="K1151"/>
      <c r="L1151"/>
      <c r="N1151"/>
      <c r="O1151"/>
      <c r="P1151"/>
      <c r="Q1151"/>
      <c r="R1151"/>
    </row>
    <row r="1152" spans="1:18" x14ac:dyDescent="0.25">
      <c r="A1152"/>
      <c r="C1152"/>
      <c r="D1152"/>
      <c r="E1152"/>
      <c r="F1152"/>
      <c r="H1152"/>
      <c r="I1152"/>
      <c r="J1152"/>
      <c r="K1152"/>
      <c r="L1152"/>
      <c r="N1152"/>
      <c r="O1152"/>
      <c r="P1152"/>
      <c r="Q1152"/>
      <c r="R1152"/>
    </row>
    <row r="1153" spans="1:18" x14ac:dyDescent="0.25">
      <c r="A1153"/>
      <c r="C1153"/>
      <c r="D1153"/>
      <c r="E1153"/>
      <c r="F1153"/>
      <c r="H1153"/>
      <c r="I1153"/>
      <c r="J1153"/>
      <c r="K1153"/>
      <c r="L1153"/>
      <c r="N1153"/>
      <c r="O1153"/>
      <c r="P1153"/>
      <c r="Q1153"/>
      <c r="R1153"/>
    </row>
    <row r="1154" spans="1:18" x14ac:dyDescent="0.25">
      <c r="A1154"/>
      <c r="C1154"/>
      <c r="D1154"/>
      <c r="E1154"/>
      <c r="F1154"/>
      <c r="H1154"/>
      <c r="I1154"/>
      <c r="J1154"/>
      <c r="K1154"/>
      <c r="L1154"/>
      <c r="N1154"/>
      <c r="O1154"/>
      <c r="P1154"/>
      <c r="Q1154"/>
      <c r="R1154"/>
    </row>
    <row r="1155" spans="1:18" x14ac:dyDescent="0.25">
      <c r="A1155"/>
      <c r="C1155"/>
      <c r="D1155"/>
      <c r="E1155"/>
      <c r="F1155"/>
      <c r="H1155"/>
      <c r="I1155"/>
      <c r="J1155"/>
      <c r="K1155"/>
      <c r="L1155"/>
      <c r="N1155"/>
      <c r="O1155"/>
      <c r="P1155"/>
      <c r="Q1155"/>
      <c r="R1155"/>
    </row>
    <row r="1156" spans="1:18" x14ac:dyDescent="0.25">
      <c r="A1156"/>
      <c r="C1156"/>
      <c r="D1156"/>
      <c r="E1156"/>
      <c r="F1156"/>
      <c r="H1156"/>
      <c r="I1156"/>
      <c r="J1156"/>
      <c r="K1156"/>
      <c r="L1156"/>
      <c r="N1156"/>
      <c r="O1156"/>
      <c r="P1156"/>
      <c r="Q1156"/>
      <c r="R1156"/>
    </row>
    <row r="1157" spans="1:18" x14ac:dyDescent="0.25">
      <c r="A1157"/>
      <c r="C1157"/>
      <c r="D1157"/>
      <c r="E1157"/>
      <c r="F1157"/>
      <c r="H1157"/>
      <c r="I1157"/>
      <c r="J1157"/>
      <c r="K1157"/>
      <c r="L1157"/>
      <c r="N1157"/>
      <c r="O1157"/>
      <c r="P1157"/>
      <c r="Q1157"/>
      <c r="R1157"/>
    </row>
    <row r="1158" spans="1:18" x14ac:dyDescent="0.25">
      <c r="A1158"/>
      <c r="C1158"/>
      <c r="D1158"/>
      <c r="E1158"/>
      <c r="F1158"/>
      <c r="H1158"/>
      <c r="I1158"/>
      <c r="J1158"/>
      <c r="K1158"/>
      <c r="L1158"/>
      <c r="N1158"/>
      <c r="O1158"/>
      <c r="P1158"/>
      <c r="Q1158"/>
      <c r="R1158"/>
    </row>
    <row r="1159" spans="1:18" x14ac:dyDescent="0.25">
      <c r="A1159"/>
      <c r="C1159"/>
      <c r="D1159"/>
      <c r="E1159"/>
      <c r="F1159"/>
      <c r="H1159"/>
      <c r="I1159"/>
      <c r="J1159"/>
      <c r="K1159"/>
      <c r="L1159"/>
      <c r="N1159"/>
      <c r="O1159"/>
      <c r="P1159"/>
      <c r="Q1159"/>
      <c r="R1159"/>
    </row>
    <row r="1160" spans="1:18" x14ac:dyDescent="0.25">
      <c r="A1160"/>
      <c r="C1160"/>
      <c r="D1160"/>
      <c r="E1160"/>
      <c r="F1160"/>
      <c r="H1160"/>
      <c r="I1160"/>
      <c r="J1160"/>
      <c r="K1160"/>
      <c r="L1160"/>
      <c r="N1160"/>
      <c r="O1160"/>
      <c r="P1160"/>
      <c r="Q1160"/>
      <c r="R1160"/>
    </row>
    <row r="1161" spans="1:18" x14ac:dyDescent="0.25">
      <c r="A1161"/>
      <c r="C1161"/>
      <c r="D1161"/>
      <c r="E1161"/>
      <c r="F1161"/>
      <c r="H1161"/>
      <c r="I1161"/>
      <c r="J1161"/>
      <c r="K1161"/>
      <c r="L1161"/>
      <c r="N1161"/>
      <c r="O1161"/>
      <c r="P1161"/>
      <c r="Q1161"/>
      <c r="R1161"/>
    </row>
    <row r="1162" spans="1:18" x14ac:dyDescent="0.25">
      <c r="A1162"/>
      <c r="C1162"/>
      <c r="D1162"/>
      <c r="E1162"/>
      <c r="F1162"/>
      <c r="H1162"/>
      <c r="I1162"/>
      <c r="J1162"/>
      <c r="K1162"/>
      <c r="L1162"/>
      <c r="N1162"/>
      <c r="O1162"/>
      <c r="P1162"/>
      <c r="Q1162"/>
      <c r="R1162"/>
    </row>
    <row r="1163" spans="1:18" x14ac:dyDescent="0.25">
      <c r="A1163"/>
      <c r="C1163"/>
      <c r="D1163"/>
      <c r="E1163"/>
      <c r="F1163"/>
      <c r="H1163"/>
      <c r="I1163"/>
      <c r="J1163"/>
      <c r="K1163"/>
      <c r="L1163"/>
      <c r="N1163"/>
      <c r="O1163"/>
      <c r="P1163"/>
      <c r="Q1163"/>
      <c r="R1163"/>
    </row>
    <row r="1164" spans="1:18" x14ac:dyDescent="0.25">
      <c r="A1164"/>
      <c r="C1164"/>
      <c r="D1164"/>
      <c r="E1164"/>
      <c r="F1164"/>
      <c r="H1164"/>
      <c r="I1164"/>
      <c r="J1164"/>
      <c r="K1164"/>
      <c r="L1164"/>
      <c r="N1164"/>
      <c r="O1164"/>
      <c r="P1164"/>
      <c r="Q1164"/>
      <c r="R1164"/>
    </row>
    <row r="1165" spans="1:18" x14ac:dyDescent="0.25">
      <c r="A1165"/>
      <c r="C1165"/>
      <c r="D1165"/>
      <c r="E1165"/>
      <c r="F1165"/>
      <c r="H1165"/>
      <c r="I1165"/>
      <c r="J1165"/>
      <c r="K1165"/>
      <c r="L1165"/>
      <c r="N1165"/>
      <c r="O1165"/>
      <c r="P1165"/>
      <c r="Q1165"/>
      <c r="R1165"/>
    </row>
    <row r="1166" spans="1:18" x14ac:dyDescent="0.25">
      <c r="A1166"/>
      <c r="C1166"/>
      <c r="D1166"/>
      <c r="E1166"/>
      <c r="F1166"/>
      <c r="H1166"/>
      <c r="I1166"/>
      <c r="J1166"/>
      <c r="K1166"/>
      <c r="L1166"/>
      <c r="N1166"/>
      <c r="O1166"/>
      <c r="P1166"/>
      <c r="Q1166"/>
      <c r="R1166"/>
    </row>
    <row r="1167" spans="1:18" x14ac:dyDescent="0.25">
      <c r="A1167"/>
      <c r="C1167"/>
      <c r="D1167"/>
      <c r="E1167"/>
      <c r="F1167"/>
      <c r="H1167"/>
      <c r="I1167"/>
      <c r="J1167"/>
      <c r="K1167"/>
      <c r="L1167"/>
      <c r="N1167"/>
      <c r="O1167"/>
      <c r="P1167"/>
      <c r="Q1167"/>
      <c r="R1167"/>
    </row>
    <row r="1168" spans="1:18" x14ac:dyDescent="0.25">
      <c r="A1168"/>
      <c r="C1168"/>
      <c r="D1168"/>
      <c r="E1168"/>
      <c r="F1168"/>
      <c r="H1168"/>
      <c r="I1168"/>
      <c r="J1168"/>
      <c r="K1168"/>
      <c r="L1168"/>
      <c r="N1168"/>
      <c r="O1168"/>
      <c r="P1168"/>
      <c r="Q1168"/>
      <c r="R1168"/>
    </row>
    <row r="1169" spans="1:18" x14ac:dyDescent="0.25">
      <c r="A1169"/>
      <c r="C1169"/>
      <c r="D1169"/>
      <c r="E1169"/>
      <c r="F1169"/>
      <c r="H1169"/>
      <c r="I1169"/>
      <c r="J1169"/>
      <c r="K1169"/>
      <c r="L1169"/>
      <c r="N1169"/>
      <c r="O1169"/>
      <c r="P1169"/>
      <c r="Q1169"/>
      <c r="R1169"/>
    </row>
    <row r="1170" spans="1:18" x14ac:dyDescent="0.25">
      <c r="A1170"/>
      <c r="C1170"/>
      <c r="D1170"/>
      <c r="E1170"/>
      <c r="F1170"/>
      <c r="H1170"/>
      <c r="I1170"/>
      <c r="J1170"/>
      <c r="K1170"/>
      <c r="L1170"/>
      <c r="N1170"/>
      <c r="O1170"/>
      <c r="P1170"/>
      <c r="Q1170"/>
      <c r="R1170"/>
    </row>
    <row r="1171" spans="1:18" x14ac:dyDescent="0.25">
      <c r="A1171"/>
      <c r="C1171"/>
      <c r="D1171"/>
      <c r="E1171"/>
      <c r="F1171"/>
      <c r="H1171"/>
      <c r="I1171"/>
      <c r="J1171"/>
      <c r="K1171"/>
      <c r="L1171"/>
      <c r="N1171"/>
      <c r="O1171"/>
      <c r="P1171"/>
      <c r="Q1171"/>
      <c r="R1171"/>
    </row>
    <row r="1172" spans="1:18" x14ac:dyDescent="0.25">
      <c r="A1172"/>
      <c r="C1172"/>
      <c r="D1172"/>
      <c r="E1172"/>
      <c r="F1172"/>
      <c r="H1172"/>
      <c r="I1172"/>
      <c r="J1172"/>
      <c r="K1172"/>
      <c r="L1172"/>
      <c r="N1172"/>
      <c r="O1172"/>
      <c r="P1172"/>
      <c r="Q1172"/>
      <c r="R1172"/>
    </row>
    <row r="1173" spans="1:18" x14ac:dyDescent="0.25">
      <c r="A1173"/>
      <c r="C1173"/>
      <c r="D1173"/>
      <c r="E1173"/>
      <c r="F1173"/>
      <c r="H1173"/>
      <c r="I1173"/>
      <c r="J1173"/>
      <c r="K1173"/>
      <c r="L1173"/>
      <c r="N1173"/>
      <c r="O1173"/>
      <c r="P1173"/>
      <c r="Q1173"/>
      <c r="R1173"/>
    </row>
    <row r="1174" spans="1:18" x14ac:dyDescent="0.25">
      <c r="A1174"/>
      <c r="C1174"/>
      <c r="D1174"/>
      <c r="E1174"/>
      <c r="F1174"/>
      <c r="H1174"/>
      <c r="I1174"/>
      <c r="J1174"/>
      <c r="K1174"/>
      <c r="L1174"/>
      <c r="N1174"/>
      <c r="O1174"/>
      <c r="P1174"/>
      <c r="Q1174"/>
      <c r="R1174"/>
    </row>
    <row r="1175" spans="1:18" x14ac:dyDescent="0.25">
      <c r="A1175"/>
      <c r="C1175"/>
      <c r="D1175"/>
      <c r="E1175"/>
      <c r="F1175"/>
      <c r="H1175"/>
      <c r="I1175"/>
      <c r="J1175"/>
      <c r="K1175"/>
      <c r="L1175"/>
      <c r="N1175"/>
      <c r="O1175"/>
      <c r="P1175"/>
      <c r="Q1175"/>
      <c r="R1175"/>
    </row>
    <row r="1176" spans="1:18" x14ac:dyDescent="0.25">
      <c r="A1176"/>
      <c r="C1176"/>
      <c r="D1176"/>
      <c r="E1176"/>
      <c r="F1176"/>
      <c r="H1176"/>
      <c r="I1176"/>
      <c r="J1176"/>
      <c r="K1176"/>
      <c r="L1176"/>
      <c r="N1176"/>
      <c r="O1176"/>
      <c r="P1176"/>
      <c r="Q1176"/>
      <c r="R1176"/>
    </row>
    <row r="1177" spans="1:18" x14ac:dyDescent="0.25">
      <c r="A1177"/>
      <c r="C1177"/>
      <c r="D1177"/>
      <c r="E1177"/>
      <c r="F1177"/>
      <c r="H1177"/>
      <c r="I1177"/>
      <c r="J1177"/>
      <c r="K1177"/>
      <c r="L1177"/>
      <c r="N1177"/>
      <c r="O1177"/>
      <c r="P1177"/>
      <c r="Q1177"/>
      <c r="R1177"/>
    </row>
    <row r="1178" spans="1:18" x14ac:dyDescent="0.25">
      <c r="A1178"/>
      <c r="C1178"/>
      <c r="D1178"/>
      <c r="E1178"/>
      <c r="F1178"/>
      <c r="H1178"/>
      <c r="I1178"/>
      <c r="J1178"/>
      <c r="K1178"/>
      <c r="L1178"/>
      <c r="N1178"/>
      <c r="O1178"/>
      <c r="P1178"/>
      <c r="Q1178"/>
      <c r="R1178"/>
    </row>
    <row r="1179" spans="1:18" x14ac:dyDescent="0.25">
      <c r="A1179"/>
      <c r="C1179"/>
      <c r="D1179"/>
      <c r="E1179"/>
      <c r="F1179"/>
      <c r="H1179"/>
      <c r="I1179"/>
      <c r="J1179"/>
      <c r="K1179"/>
      <c r="L1179"/>
      <c r="N1179"/>
      <c r="O1179"/>
      <c r="P1179"/>
      <c r="Q1179"/>
      <c r="R1179"/>
    </row>
    <row r="1180" spans="1:18" x14ac:dyDescent="0.25">
      <c r="A1180"/>
      <c r="C1180"/>
      <c r="D1180"/>
      <c r="E1180"/>
      <c r="F1180"/>
      <c r="H1180"/>
      <c r="I1180"/>
      <c r="J1180"/>
      <c r="K1180"/>
      <c r="L1180"/>
      <c r="N1180"/>
      <c r="O1180"/>
      <c r="P1180"/>
      <c r="Q1180"/>
      <c r="R1180"/>
    </row>
    <row r="1181" spans="1:18" x14ac:dyDescent="0.25">
      <c r="A1181"/>
      <c r="C1181"/>
      <c r="D1181"/>
      <c r="E1181"/>
      <c r="F1181"/>
      <c r="H1181"/>
      <c r="I1181"/>
      <c r="J1181"/>
      <c r="K1181"/>
      <c r="L1181"/>
      <c r="N1181"/>
      <c r="O1181"/>
      <c r="P1181"/>
      <c r="Q1181"/>
      <c r="R1181"/>
    </row>
    <row r="1182" spans="1:18" x14ac:dyDescent="0.25">
      <c r="A1182"/>
      <c r="C1182"/>
      <c r="D1182"/>
      <c r="E1182"/>
      <c r="F1182"/>
      <c r="H1182"/>
      <c r="I1182"/>
      <c r="J1182"/>
      <c r="K1182"/>
      <c r="L1182"/>
      <c r="N1182"/>
      <c r="O1182"/>
      <c r="P1182"/>
      <c r="Q1182"/>
      <c r="R1182"/>
    </row>
    <row r="1183" spans="1:18" x14ac:dyDescent="0.25">
      <c r="A1183"/>
      <c r="C1183"/>
      <c r="D1183"/>
      <c r="E1183"/>
      <c r="F1183"/>
      <c r="H1183"/>
      <c r="I1183"/>
      <c r="J1183"/>
      <c r="K1183"/>
      <c r="L1183"/>
      <c r="N1183"/>
      <c r="O1183"/>
      <c r="P1183"/>
      <c r="Q1183"/>
      <c r="R1183"/>
    </row>
    <row r="1184" spans="1:18" x14ac:dyDescent="0.25">
      <c r="A1184"/>
      <c r="C1184"/>
      <c r="D1184"/>
      <c r="E1184"/>
      <c r="F1184"/>
      <c r="H1184"/>
      <c r="I1184"/>
      <c r="J1184"/>
      <c r="K1184"/>
      <c r="L1184"/>
      <c r="N1184"/>
      <c r="O1184"/>
      <c r="P1184"/>
      <c r="Q1184"/>
      <c r="R1184"/>
    </row>
    <row r="1185" spans="1:18" x14ac:dyDescent="0.25">
      <c r="A1185"/>
      <c r="C1185"/>
      <c r="D1185"/>
      <c r="E1185"/>
      <c r="F1185"/>
      <c r="H1185"/>
      <c r="I1185"/>
      <c r="J1185"/>
      <c r="K1185"/>
      <c r="L1185"/>
      <c r="N1185"/>
      <c r="O1185"/>
      <c r="P1185"/>
      <c r="Q1185"/>
      <c r="R1185"/>
    </row>
    <row r="1186" spans="1:18" x14ac:dyDescent="0.25">
      <c r="A1186"/>
      <c r="C1186"/>
      <c r="D1186"/>
      <c r="E1186"/>
      <c r="F1186"/>
      <c r="H1186"/>
      <c r="I1186"/>
      <c r="J1186"/>
      <c r="K1186"/>
      <c r="L1186"/>
      <c r="N1186"/>
      <c r="O1186"/>
      <c r="P1186"/>
      <c r="Q1186"/>
      <c r="R1186"/>
    </row>
    <row r="1187" spans="1:18" x14ac:dyDescent="0.25">
      <c r="A1187"/>
      <c r="C1187"/>
      <c r="D1187"/>
      <c r="E1187"/>
      <c r="F1187"/>
      <c r="H1187"/>
      <c r="I1187"/>
      <c r="J1187"/>
      <c r="K1187"/>
      <c r="L1187"/>
      <c r="N1187"/>
      <c r="O1187"/>
      <c r="P1187"/>
      <c r="Q1187"/>
      <c r="R1187"/>
    </row>
    <row r="1188" spans="1:18" x14ac:dyDescent="0.25">
      <c r="A1188"/>
      <c r="C1188"/>
      <c r="D1188"/>
      <c r="E1188"/>
      <c r="F1188"/>
      <c r="H1188"/>
      <c r="I1188"/>
      <c r="J1188"/>
      <c r="K1188"/>
      <c r="L1188"/>
      <c r="N1188"/>
      <c r="O1188"/>
      <c r="P1188"/>
      <c r="Q1188"/>
      <c r="R1188"/>
    </row>
    <row r="1189" spans="1:18" x14ac:dyDescent="0.25">
      <c r="A1189"/>
      <c r="C1189"/>
      <c r="D1189"/>
      <c r="E1189"/>
      <c r="F1189"/>
      <c r="H1189"/>
      <c r="I1189"/>
      <c r="J1189"/>
      <c r="K1189"/>
      <c r="L1189"/>
      <c r="N1189"/>
      <c r="O1189"/>
      <c r="P1189"/>
      <c r="Q1189"/>
      <c r="R1189"/>
    </row>
    <row r="1190" spans="1:18" x14ac:dyDescent="0.25">
      <c r="A1190"/>
      <c r="C1190"/>
      <c r="D1190"/>
      <c r="E1190"/>
      <c r="F1190"/>
      <c r="H1190"/>
      <c r="I1190"/>
      <c r="J1190"/>
      <c r="K1190"/>
      <c r="L1190"/>
      <c r="N1190"/>
      <c r="O1190"/>
      <c r="P1190"/>
      <c r="Q1190"/>
      <c r="R1190"/>
    </row>
    <row r="1191" spans="1:18" x14ac:dyDescent="0.25">
      <c r="A1191"/>
      <c r="C1191"/>
      <c r="D1191"/>
      <c r="E1191"/>
      <c r="F1191"/>
      <c r="H1191"/>
      <c r="I1191"/>
      <c r="J1191"/>
      <c r="K1191"/>
      <c r="L1191"/>
      <c r="N1191"/>
      <c r="O1191"/>
      <c r="P1191"/>
      <c r="Q1191"/>
      <c r="R1191"/>
    </row>
    <row r="1192" spans="1:18" x14ac:dyDescent="0.25">
      <c r="A1192"/>
      <c r="C1192"/>
      <c r="D1192"/>
      <c r="E1192"/>
      <c r="F1192"/>
      <c r="H1192"/>
      <c r="I1192"/>
      <c r="J1192"/>
      <c r="K1192"/>
      <c r="L1192"/>
      <c r="N1192"/>
      <c r="O1192"/>
      <c r="P1192"/>
      <c r="Q1192"/>
      <c r="R1192"/>
    </row>
    <row r="1193" spans="1:18" x14ac:dyDescent="0.25">
      <c r="A1193"/>
      <c r="C1193"/>
      <c r="D1193"/>
      <c r="E1193"/>
      <c r="F1193"/>
      <c r="H1193"/>
      <c r="I1193"/>
      <c r="J1193"/>
      <c r="K1193"/>
      <c r="L1193"/>
      <c r="N1193"/>
      <c r="O1193"/>
      <c r="P1193"/>
      <c r="Q1193"/>
      <c r="R1193"/>
    </row>
    <row r="1194" spans="1:18" x14ac:dyDescent="0.25">
      <c r="A1194"/>
      <c r="C1194"/>
      <c r="D1194"/>
      <c r="E1194"/>
      <c r="F1194"/>
      <c r="H1194"/>
      <c r="I1194"/>
      <c r="J1194"/>
      <c r="K1194"/>
      <c r="L1194"/>
      <c r="N1194"/>
      <c r="O1194"/>
      <c r="P1194"/>
      <c r="Q1194"/>
      <c r="R1194"/>
    </row>
    <row r="1195" spans="1:18" x14ac:dyDescent="0.25">
      <c r="A1195"/>
      <c r="C1195"/>
      <c r="D1195"/>
      <c r="E1195"/>
      <c r="F1195"/>
      <c r="H1195"/>
      <c r="I1195"/>
      <c r="J1195"/>
      <c r="K1195"/>
      <c r="L1195"/>
      <c r="N1195"/>
      <c r="O1195"/>
      <c r="P1195"/>
      <c r="Q1195"/>
      <c r="R1195"/>
    </row>
    <row r="1196" spans="1:18" x14ac:dyDescent="0.25">
      <c r="A1196"/>
      <c r="C1196"/>
      <c r="D1196"/>
      <c r="E1196"/>
      <c r="F1196"/>
      <c r="H1196"/>
      <c r="I1196"/>
      <c r="J1196"/>
      <c r="K1196"/>
      <c r="L1196"/>
      <c r="N1196"/>
      <c r="O1196"/>
      <c r="P1196"/>
      <c r="Q1196"/>
      <c r="R1196"/>
    </row>
    <row r="1197" spans="1:18" x14ac:dyDescent="0.25">
      <c r="A1197"/>
      <c r="C1197"/>
      <c r="D1197"/>
      <c r="E1197"/>
      <c r="F1197"/>
      <c r="H1197"/>
      <c r="I1197"/>
      <c r="J1197"/>
      <c r="K1197"/>
      <c r="L1197"/>
      <c r="N1197"/>
      <c r="O1197"/>
      <c r="P1197"/>
      <c r="Q1197"/>
      <c r="R1197"/>
    </row>
    <row r="1198" spans="1:18" x14ac:dyDescent="0.25">
      <c r="A1198"/>
      <c r="C1198"/>
      <c r="D1198"/>
      <c r="E1198"/>
      <c r="F1198"/>
      <c r="H1198"/>
      <c r="I1198"/>
      <c r="J1198"/>
      <c r="K1198"/>
      <c r="L1198"/>
      <c r="N1198"/>
      <c r="O1198"/>
      <c r="P1198"/>
      <c r="Q1198"/>
      <c r="R1198"/>
    </row>
    <row r="1199" spans="1:18" x14ac:dyDescent="0.25">
      <c r="A1199"/>
      <c r="C1199"/>
      <c r="D1199"/>
      <c r="E1199"/>
      <c r="F1199"/>
      <c r="H1199"/>
      <c r="I1199"/>
      <c r="J1199"/>
      <c r="K1199"/>
      <c r="L1199"/>
      <c r="N1199"/>
      <c r="O1199"/>
      <c r="P1199"/>
      <c r="Q1199"/>
      <c r="R1199"/>
    </row>
    <row r="1200" spans="1:18" x14ac:dyDescent="0.25">
      <c r="A1200"/>
      <c r="C1200"/>
      <c r="D1200"/>
      <c r="E1200"/>
      <c r="F1200"/>
      <c r="H1200"/>
      <c r="I1200"/>
      <c r="J1200"/>
      <c r="K1200"/>
      <c r="L1200"/>
      <c r="N1200"/>
      <c r="O1200"/>
      <c r="P1200"/>
      <c r="Q1200"/>
      <c r="R1200"/>
    </row>
    <row r="1201" spans="1:18" x14ac:dyDescent="0.25">
      <c r="A1201"/>
      <c r="C1201"/>
      <c r="D1201"/>
      <c r="E1201"/>
      <c r="F1201"/>
      <c r="H1201"/>
      <c r="I1201"/>
      <c r="J1201"/>
      <c r="K1201"/>
      <c r="L1201"/>
      <c r="N1201"/>
      <c r="O1201"/>
      <c r="P1201"/>
      <c r="Q1201"/>
      <c r="R1201"/>
    </row>
    <row r="1202" spans="1:18" x14ac:dyDescent="0.25">
      <c r="A1202"/>
      <c r="C1202"/>
      <c r="D1202"/>
      <c r="E1202"/>
      <c r="F1202"/>
      <c r="H1202"/>
      <c r="I1202"/>
      <c r="J1202"/>
      <c r="K1202"/>
      <c r="L1202"/>
      <c r="N1202"/>
      <c r="O1202"/>
      <c r="P1202"/>
      <c r="Q1202"/>
      <c r="R1202"/>
    </row>
    <row r="1203" spans="1:18" x14ac:dyDescent="0.25">
      <c r="A1203"/>
      <c r="C1203"/>
      <c r="D1203"/>
      <c r="E1203"/>
      <c r="F1203"/>
      <c r="H1203"/>
      <c r="I1203"/>
      <c r="J1203"/>
      <c r="K1203"/>
      <c r="L1203"/>
      <c r="N1203"/>
      <c r="O1203"/>
      <c r="P1203"/>
      <c r="Q1203"/>
      <c r="R1203"/>
    </row>
    <row r="1204" spans="1:18" x14ac:dyDescent="0.25">
      <c r="A1204"/>
      <c r="C1204"/>
      <c r="D1204"/>
      <c r="E1204"/>
      <c r="F1204"/>
      <c r="H1204"/>
      <c r="I1204"/>
      <c r="J1204"/>
      <c r="K1204"/>
      <c r="L1204"/>
      <c r="N1204"/>
      <c r="O1204"/>
      <c r="P1204"/>
      <c r="Q1204"/>
      <c r="R1204"/>
    </row>
    <row r="1205" spans="1:18" x14ac:dyDescent="0.25">
      <c r="A1205"/>
      <c r="C1205"/>
      <c r="D1205"/>
      <c r="E1205"/>
      <c r="F1205"/>
      <c r="H1205"/>
      <c r="I1205"/>
      <c r="J1205"/>
      <c r="K1205"/>
      <c r="L1205"/>
      <c r="N1205"/>
      <c r="O1205"/>
      <c r="P1205"/>
      <c r="Q1205"/>
      <c r="R1205"/>
    </row>
    <row r="1206" spans="1:18" x14ac:dyDescent="0.25">
      <c r="A1206"/>
      <c r="C1206"/>
      <c r="D1206"/>
      <c r="E1206"/>
      <c r="F1206"/>
      <c r="H1206"/>
      <c r="I1206"/>
      <c r="J1206"/>
      <c r="K1206"/>
      <c r="L1206"/>
      <c r="N1206"/>
      <c r="O1206"/>
      <c r="P1206"/>
      <c r="Q1206"/>
      <c r="R1206"/>
    </row>
    <row r="1207" spans="1:18" x14ac:dyDescent="0.25">
      <c r="A1207"/>
      <c r="C1207"/>
      <c r="D1207"/>
      <c r="E1207"/>
      <c r="F1207"/>
      <c r="H1207"/>
      <c r="I1207"/>
      <c r="J1207"/>
      <c r="K1207"/>
      <c r="L1207"/>
      <c r="N1207"/>
      <c r="O1207"/>
      <c r="P1207"/>
      <c r="Q1207"/>
      <c r="R1207"/>
    </row>
    <row r="1208" spans="1:18" x14ac:dyDescent="0.25">
      <c r="A1208"/>
      <c r="C1208"/>
      <c r="D1208"/>
      <c r="E1208"/>
      <c r="F1208"/>
      <c r="H1208"/>
      <c r="I1208"/>
      <c r="J1208"/>
      <c r="K1208"/>
      <c r="L1208"/>
      <c r="N1208"/>
      <c r="O1208"/>
      <c r="P1208"/>
      <c r="Q1208"/>
      <c r="R1208"/>
    </row>
    <row r="1209" spans="1:18" x14ac:dyDescent="0.25">
      <c r="A1209"/>
      <c r="C1209"/>
      <c r="D1209"/>
      <c r="E1209"/>
      <c r="F1209"/>
      <c r="H1209"/>
      <c r="I1209"/>
      <c r="J1209"/>
      <c r="K1209"/>
      <c r="L1209"/>
      <c r="N1209"/>
      <c r="O1209"/>
      <c r="P1209"/>
      <c r="Q1209"/>
      <c r="R1209"/>
    </row>
    <row r="1210" spans="1:18" x14ac:dyDescent="0.25">
      <c r="A1210"/>
      <c r="C1210"/>
      <c r="D1210"/>
      <c r="E1210"/>
      <c r="F1210"/>
      <c r="H1210"/>
      <c r="I1210"/>
      <c r="J1210"/>
      <c r="K1210"/>
      <c r="L1210"/>
      <c r="N1210"/>
      <c r="O1210"/>
      <c r="P1210"/>
      <c r="Q1210"/>
      <c r="R1210"/>
    </row>
    <row r="1211" spans="1:18" x14ac:dyDescent="0.25">
      <c r="A1211"/>
      <c r="C1211"/>
      <c r="D1211"/>
      <c r="E1211"/>
      <c r="F1211"/>
      <c r="H1211"/>
      <c r="I1211"/>
      <c r="J1211"/>
      <c r="K1211"/>
      <c r="L1211"/>
      <c r="N1211"/>
      <c r="O1211"/>
      <c r="P1211"/>
      <c r="Q1211"/>
      <c r="R1211"/>
    </row>
    <row r="1212" spans="1:18" x14ac:dyDescent="0.25">
      <c r="A1212"/>
      <c r="C1212"/>
      <c r="D1212"/>
      <c r="E1212"/>
      <c r="F1212"/>
      <c r="H1212"/>
      <c r="I1212"/>
      <c r="J1212"/>
      <c r="K1212"/>
      <c r="L1212"/>
      <c r="N1212"/>
      <c r="O1212"/>
      <c r="P1212"/>
      <c r="Q1212"/>
      <c r="R1212"/>
    </row>
    <row r="1213" spans="1:18" x14ac:dyDescent="0.25">
      <c r="A1213"/>
      <c r="C1213"/>
      <c r="D1213"/>
      <c r="E1213"/>
      <c r="F1213"/>
      <c r="H1213"/>
      <c r="I1213"/>
      <c r="J1213"/>
      <c r="K1213"/>
      <c r="L1213"/>
      <c r="N1213"/>
      <c r="O1213"/>
      <c r="P1213"/>
      <c r="Q1213"/>
      <c r="R1213"/>
    </row>
    <row r="1214" spans="1:18" x14ac:dyDescent="0.25">
      <c r="A1214"/>
      <c r="C1214"/>
      <c r="D1214"/>
      <c r="E1214"/>
      <c r="F1214"/>
      <c r="H1214"/>
      <c r="I1214"/>
      <c r="J1214"/>
      <c r="K1214"/>
      <c r="L1214"/>
      <c r="N1214"/>
      <c r="O1214"/>
      <c r="P1214"/>
      <c r="Q1214"/>
      <c r="R1214"/>
    </row>
    <row r="1215" spans="1:18" x14ac:dyDescent="0.25">
      <c r="A1215"/>
      <c r="C1215"/>
      <c r="D1215"/>
      <c r="E1215"/>
      <c r="F1215"/>
      <c r="H1215"/>
      <c r="I1215"/>
      <c r="J1215"/>
      <c r="K1215"/>
      <c r="L1215"/>
      <c r="N1215"/>
      <c r="O1215"/>
      <c r="P1215"/>
      <c r="Q1215"/>
      <c r="R1215"/>
    </row>
    <row r="1216" spans="1:18" x14ac:dyDescent="0.25">
      <c r="A1216"/>
      <c r="C1216"/>
      <c r="D1216"/>
      <c r="E1216"/>
      <c r="F1216"/>
      <c r="H1216"/>
      <c r="I1216"/>
      <c r="J1216"/>
      <c r="K1216"/>
      <c r="L1216"/>
      <c r="N1216"/>
      <c r="O1216"/>
      <c r="P1216"/>
      <c r="Q1216"/>
      <c r="R1216"/>
    </row>
    <row r="1217" spans="1:18" x14ac:dyDescent="0.25">
      <c r="A1217"/>
      <c r="C1217"/>
      <c r="D1217"/>
      <c r="E1217"/>
      <c r="F1217"/>
      <c r="H1217"/>
      <c r="I1217"/>
      <c r="J1217"/>
      <c r="K1217"/>
      <c r="L1217"/>
      <c r="N1217"/>
      <c r="O1217"/>
      <c r="P1217"/>
      <c r="Q1217"/>
      <c r="R1217"/>
    </row>
    <row r="1218" spans="1:18" x14ac:dyDescent="0.25">
      <c r="A1218"/>
      <c r="C1218"/>
      <c r="D1218"/>
      <c r="E1218"/>
      <c r="F1218"/>
      <c r="H1218"/>
      <c r="I1218"/>
      <c r="J1218"/>
      <c r="K1218"/>
      <c r="L1218"/>
      <c r="N1218"/>
      <c r="O1218"/>
      <c r="P1218"/>
      <c r="Q1218"/>
      <c r="R1218"/>
    </row>
    <row r="1219" spans="1:18" x14ac:dyDescent="0.25">
      <c r="A1219"/>
      <c r="C1219"/>
      <c r="D1219"/>
      <c r="E1219"/>
      <c r="F1219"/>
      <c r="H1219"/>
      <c r="I1219"/>
      <c r="J1219"/>
      <c r="K1219"/>
      <c r="L1219"/>
      <c r="N1219"/>
      <c r="O1219"/>
      <c r="P1219"/>
      <c r="Q1219"/>
      <c r="R1219"/>
    </row>
    <row r="1220" spans="1:18" x14ac:dyDescent="0.25">
      <c r="A1220"/>
      <c r="C1220"/>
      <c r="D1220"/>
      <c r="E1220"/>
      <c r="F1220"/>
      <c r="H1220"/>
      <c r="I1220"/>
      <c r="J1220"/>
      <c r="K1220"/>
      <c r="L1220"/>
      <c r="N1220"/>
      <c r="O1220"/>
      <c r="P1220"/>
      <c r="Q1220"/>
      <c r="R1220"/>
    </row>
    <row r="1221" spans="1:18" x14ac:dyDescent="0.25">
      <c r="A1221"/>
      <c r="C1221"/>
      <c r="D1221"/>
      <c r="E1221"/>
      <c r="F1221"/>
      <c r="H1221"/>
      <c r="I1221"/>
      <c r="J1221"/>
      <c r="K1221"/>
      <c r="L1221"/>
      <c r="N1221"/>
      <c r="O1221"/>
      <c r="P1221"/>
      <c r="Q1221"/>
      <c r="R1221"/>
    </row>
    <row r="1222" spans="1:18" x14ac:dyDescent="0.25">
      <c r="A1222"/>
      <c r="C1222"/>
      <c r="D1222"/>
      <c r="E1222"/>
      <c r="F1222"/>
      <c r="H1222"/>
      <c r="I1222"/>
      <c r="J1222"/>
      <c r="K1222"/>
      <c r="L1222"/>
      <c r="N1222"/>
      <c r="O1222"/>
      <c r="P1222"/>
      <c r="Q1222"/>
      <c r="R1222"/>
    </row>
    <row r="1223" spans="1:18" x14ac:dyDescent="0.25">
      <c r="A1223"/>
      <c r="C1223"/>
      <c r="D1223"/>
      <c r="E1223"/>
      <c r="F1223"/>
      <c r="H1223"/>
      <c r="I1223"/>
      <c r="J1223"/>
      <c r="K1223"/>
      <c r="L1223"/>
      <c r="N1223"/>
      <c r="O1223"/>
      <c r="P1223"/>
      <c r="Q1223"/>
      <c r="R1223"/>
    </row>
    <row r="1224" spans="1:18" x14ac:dyDescent="0.25">
      <c r="A1224"/>
      <c r="C1224"/>
      <c r="D1224"/>
      <c r="E1224"/>
      <c r="F1224"/>
      <c r="H1224"/>
      <c r="I1224"/>
      <c r="J1224"/>
      <c r="K1224"/>
      <c r="L1224"/>
      <c r="N1224"/>
      <c r="O1224"/>
      <c r="P1224"/>
      <c r="Q1224"/>
      <c r="R1224"/>
    </row>
    <row r="1225" spans="1:18" x14ac:dyDescent="0.25">
      <c r="A1225"/>
      <c r="C1225"/>
      <c r="D1225"/>
      <c r="E1225"/>
      <c r="F1225"/>
      <c r="H1225"/>
      <c r="I1225"/>
      <c r="J1225"/>
      <c r="K1225"/>
      <c r="L1225"/>
      <c r="N1225"/>
      <c r="O1225"/>
      <c r="P1225"/>
      <c r="Q1225"/>
      <c r="R1225"/>
    </row>
    <row r="1226" spans="1:18" x14ac:dyDescent="0.25">
      <c r="A1226"/>
      <c r="C1226"/>
      <c r="D1226"/>
      <c r="E1226"/>
      <c r="F1226"/>
      <c r="H1226"/>
      <c r="I1226"/>
      <c r="J1226"/>
      <c r="K1226"/>
      <c r="L1226"/>
      <c r="N1226"/>
      <c r="O1226"/>
      <c r="P1226"/>
      <c r="Q1226"/>
      <c r="R1226"/>
    </row>
    <row r="1227" spans="1:18" x14ac:dyDescent="0.25">
      <c r="A1227"/>
      <c r="C1227"/>
      <c r="D1227"/>
      <c r="E1227"/>
      <c r="F1227"/>
      <c r="H1227"/>
      <c r="I1227"/>
      <c r="J1227"/>
      <c r="K1227"/>
      <c r="L1227"/>
      <c r="N1227"/>
      <c r="O1227"/>
      <c r="P1227"/>
      <c r="Q1227"/>
      <c r="R1227"/>
    </row>
    <row r="1228" spans="1:18" x14ac:dyDescent="0.25">
      <c r="A1228"/>
      <c r="C1228"/>
      <c r="D1228"/>
      <c r="E1228"/>
      <c r="F1228"/>
      <c r="H1228"/>
      <c r="I1228"/>
      <c r="J1228"/>
      <c r="K1228"/>
      <c r="L1228"/>
      <c r="N1228"/>
      <c r="O1228"/>
      <c r="P1228"/>
      <c r="Q1228"/>
      <c r="R1228"/>
    </row>
    <row r="1229" spans="1:18" x14ac:dyDescent="0.25">
      <c r="A1229"/>
      <c r="C1229"/>
      <c r="D1229"/>
      <c r="E1229"/>
      <c r="F1229"/>
      <c r="H1229"/>
      <c r="I1229"/>
      <c r="J1229"/>
      <c r="K1229"/>
      <c r="L1229"/>
      <c r="N1229"/>
      <c r="O1229"/>
      <c r="P1229"/>
      <c r="Q1229"/>
      <c r="R1229"/>
    </row>
    <row r="1230" spans="1:18" x14ac:dyDescent="0.25">
      <c r="A1230"/>
      <c r="C1230"/>
      <c r="D1230"/>
      <c r="E1230"/>
      <c r="F1230"/>
      <c r="H1230"/>
      <c r="I1230"/>
      <c r="J1230"/>
      <c r="K1230"/>
      <c r="L1230"/>
      <c r="N1230"/>
      <c r="O1230"/>
      <c r="P1230"/>
      <c r="Q1230"/>
      <c r="R1230"/>
    </row>
    <row r="1231" spans="1:18" x14ac:dyDescent="0.25">
      <c r="A1231"/>
      <c r="C1231"/>
      <c r="D1231"/>
      <c r="E1231"/>
      <c r="F1231"/>
      <c r="H1231"/>
      <c r="I1231"/>
      <c r="J1231"/>
      <c r="K1231"/>
      <c r="L1231"/>
      <c r="N1231"/>
      <c r="O1231"/>
      <c r="P1231"/>
      <c r="Q1231"/>
      <c r="R1231"/>
    </row>
    <row r="1232" spans="1:18" x14ac:dyDescent="0.25">
      <c r="A1232"/>
      <c r="C1232"/>
      <c r="D1232"/>
      <c r="E1232"/>
      <c r="F1232"/>
      <c r="H1232"/>
      <c r="I1232"/>
      <c r="J1232"/>
      <c r="K1232"/>
      <c r="L1232"/>
      <c r="N1232"/>
      <c r="O1232"/>
      <c r="P1232"/>
      <c r="Q1232"/>
      <c r="R1232"/>
    </row>
    <row r="1233" spans="1:18" x14ac:dyDescent="0.25">
      <c r="A1233"/>
      <c r="C1233"/>
      <c r="D1233"/>
      <c r="E1233"/>
      <c r="F1233"/>
      <c r="H1233"/>
      <c r="I1233"/>
      <c r="J1233"/>
      <c r="K1233"/>
      <c r="L1233"/>
      <c r="N1233"/>
      <c r="O1233"/>
      <c r="P1233"/>
      <c r="Q1233"/>
      <c r="R1233"/>
    </row>
    <row r="1234" spans="1:18" x14ac:dyDescent="0.25">
      <c r="A1234"/>
      <c r="C1234"/>
      <c r="D1234"/>
      <c r="E1234"/>
      <c r="F1234"/>
      <c r="H1234"/>
      <c r="I1234"/>
      <c r="J1234"/>
      <c r="K1234"/>
      <c r="L1234"/>
      <c r="N1234"/>
      <c r="O1234"/>
      <c r="P1234"/>
      <c r="Q1234"/>
      <c r="R1234"/>
    </row>
    <row r="1235" spans="1:18" x14ac:dyDescent="0.25">
      <c r="A1235"/>
      <c r="C1235"/>
      <c r="D1235"/>
      <c r="E1235"/>
      <c r="F1235"/>
      <c r="H1235"/>
      <c r="I1235"/>
      <c r="J1235"/>
      <c r="K1235"/>
      <c r="L1235"/>
      <c r="N1235"/>
      <c r="O1235"/>
      <c r="P1235"/>
      <c r="Q1235"/>
      <c r="R1235"/>
    </row>
    <row r="1236" spans="1:18" x14ac:dyDescent="0.25">
      <c r="A1236"/>
      <c r="C1236"/>
      <c r="D1236"/>
      <c r="E1236"/>
      <c r="F1236"/>
      <c r="H1236"/>
      <c r="I1236"/>
      <c r="J1236"/>
      <c r="K1236"/>
      <c r="L1236"/>
      <c r="N1236"/>
      <c r="O1236"/>
      <c r="P1236"/>
      <c r="Q1236"/>
      <c r="R1236"/>
    </row>
    <row r="1237" spans="1:18" x14ac:dyDescent="0.25">
      <c r="A1237"/>
      <c r="C1237"/>
      <c r="D1237"/>
      <c r="E1237"/>
      <c r="F1237"/>
      <c r="H1237"/>
      <c r="I1237"/>
      <c r="J1237"/>
      <c r="K1237"/>
      <c r="L1237"/>
      <c r="N1237"/>
      <c r="O1237"/>
      <c r="P1237"/>
      <c r="Q1237"/>
      <c r="R1237"/>
    </row>
    <row r="1238" spans="1:18" x14ac:dyDescent="0.25">
      <c r="A1238"/>
      <c r="C1238"/>
      <c r="D1238"/>
      <c r="E1238"/>
      <c r="F1238"/>
      <c r="H1238"/>
      <c r="I1238"/>
      <c r="J1238"/>
      <c r="K1238"/>
      <c r="L1238"/>
      <c r="N1238"/>
      <c r="O1238"/>
      <c r="P1238"/>
      <c r="Q1238"/>
      <c r="R1238"/>
    </row>
    <row r="1239" spans="1:18" x14ac:dyDescent="0.25">
      <c r="A1239"/>
      <c r="C1239"/>
      <c r="D1239"/>
      <c r="E1239"/>
      <c r="F1239"/>
      <c r="H1239"/>
      <c r="I1239"/>
      <c r="J1239"/>
      <c r="K1239"/>
      <c r="L1239"/>
      <c r="N1239"/>
      <c r="O1239"/>
      <c r="P1239"/>
      <c r="Q1239"/>
      <c r="R1239"/>
    </row>
    <row r="1240" spans="1:18" x14ac:dyDescent="0.25">
      <c r="A1240"/>
      <c r="C1240"/>
      <c r="D1240"/>
      <c r="E1240"/>
      <c r="F1240"/>
      <c r="H1240"/>
      <c r="I1240"/>
      <c r="J1240"/>
      <c r="K1240"/>
      <c r="L1240"/>
      <c r="N1240"/>
      <c r="O1240"/>
      <c r="P1240"/>
      <c r="Q1240"/>
      <c r="R1240"/>
    </row>
    <row r="1241" spans="1:18" x14ac:dyDescent="0.25">
      <c r="A1241"/>
      <c r="C1241"/>
      <c r="D1241"/>
      <c r="E1241"/>
      <c r="F1241"/>
      <c r="H1241"/>
      <c r="I1241"/>
      <c r="J1241"/>
      <c r="K1241"/>
      <c r="L1241"/>
      <c r="N1241"/>
      <c r="O1241"/>
      <c r="P1241"/>
      <c r="Q1241"/>
      <c r="R1241"/>
    </row>
    <row r="1242" spans="1:18" x14ac:dyDescent="0.25">
      <c r="A1242"/>
      <c r="C1242"/>
      <c r="D1242"/>
      <c r="E1242"/>
      <c r="F1242"/>
      <c r="H1242"/>
      <c r="I1242"/>
      <c r="J1242"/>
      <c r="K1242"/>
      <c r="L1242"/>
      <c r="N1242"/>
      <c r="O1242"/>
      <c r="P1242"/>
      <c r="Q1242"/>
      <c r="R1242"/>
    </row>
    <row r="1243" spans="1:18" x14ac:dyDescent="0.25">
      <c r="A1243"/>
      <c r="C1243"/>
      <c r="D1243"/>
      <c r="E1243"/>
      <c r="F1243"/>
      <c r="H1243"/>
      <c r="I1243"/>
      <c r="J1243"/>
      <c r="K1243"/>
      <c r="L1243"/>
      <c r="N1243"/>
      <c r="O1243"/>
      <c r="P1243"/>
      <c r="Q1243"/>
      <c r="R1243"/>
    </row>
    <row r="1244" spans="1:18" x14ac:dyDescent="0.25">
      <c r="A1244"/>
      <c r="C1244"/>
      <c r="D1244"/>
      <c r="E1244"/>
      <c r="F1244"/>
      <c r="H1244"/>
      <c r="I1244"/>
      <c r="J1244"/>
      <c r="K1244"/>
      <c r="L1244"/>
      <c r="N1244"/>
      <c r="O1244"/>
      <c r="P1244"/>
      <c r="Q1244"/>
      <c r="R1244"/>
    </row>
    <row r="1245" spans="1:18" x14ac:dyDescent="0.25">
      <c r="A1245"/>
      <c r="C1245"/>
      <c r="D1245"/>
      <c r="E1245"/>
      <c r="F1245"/>
      <c r="H1245"/>
      <c r="I1245"/>
      <c r="J1245"/>
      <c r="K1245"/>
      <c r="L1245"/>
      <c r="N1245"/>
      <c r="O1245"/>
      <c r="P1245"/>
      <c r="Q1245"/>
      <c r="R1245"/>
    </row>
    <row r="1246" spans="1:18" x14ac:dyDescent="0.25">
      <c r="A1246"/>
      <c r="C1246"/>
      <c r="D1246"/>
      <c r="E1246"/>
      <c r="F1246"/>
      <c r="H1246"/>
      <c r="I1246"/>
      <c r="J1246"/>
      <c r="K1246"/>
      <c r="L1246"/>
      <c r="N1246"/>
      <c r="O1246"/>
      <c r="P1246"/>
      <c r="Q1246"/>
      <c r="R1246"/>
    </row>
    <row r="1247" spans="1:18" x14ac:dyDescent="0.25">
      <c r="A1247"/>
      <c r="C1247"/>
      <c r="D1247"/>
      <c r="E1247"/>
      <c r="F1247"/>
      <c r="H1247"/>
      <c r="I1247"/>
      <c r="J1247"/>
      <c r="K1247"/>
      <c r="L1247"/>
      <c r="N1247"/>
      <c r="O1247"/>
      <c r="P1247"/>
      <c r="Q1247"/>
      <c r="R1247"/>
    </row>
    <row r="1248" spans="1:18" x14ac:dyDescent="0.25">
      <c r="A1248"/>
      <c r="C1248"/>
      <c r="D1248"/>
      <c r="E1248"/>
      <c r="F1248"/>
      <c r="H1248"/>
      <c r="I1248"/>
      <c r="J1248"/>
      <c r="K1248"/>
      <c r="L1248"/>
      <c r="N1248"/>
      <c r="O1248"/>
      <c r="P1248"/>
      <c r="Q1248"/>
      <c r="R1248"/>
    </row>
    <row r="1249" spans="1:18" x14ac:dyDescent="0.25">
      <c r="A1249"/>
      <c r="C1249"/>
      <c r="D1249"/>
      <c r="E1249"/>
      <c r="F1249"/>
      <c r="H1249"/>
      <c r="I1249"/>
      <c r="J1249"/>
      <c r="K1249"/>
      <c r="L1249"/>
      <c r="N1249"/>
      <c r="O1249"/>
      <c r="P1249"/>
      <c r="Q1249"/>
      <c r="R1249"/>
    </row>
    <row r="1250" spans="1:18" x14ac:dyDescent="0.25">
      <c r="A1250"/>
      <c r="C1250"/>
      <c r="D1250"/>
      <c r="E1250"/>
      <c r="F1250"/>
      <c r="H1250"/>
      <c r="I1250"/>
      <c r="J1250"/>
      <c r="K1250"/>
      <c r="L1250"/>
      <c r="N1250"/>
      <c r="O1250"/>
      <c r="P1250"/>
      <c r="Q1250"/>
      <c r="R1250"/>
    </row>
    <row r="1251" spans="1:18" x14ac:dyDescent="0.25">
      <c r="A1251"/>
      <c r="C1251"/>
      <c r="D1251"/>
      <c r="E1251"/>
      <c r="F1251"/>
      <c r="H1251"/>
      <c r="I1251"/>
      <c r="J1251"/>
      <c r="K1251"/>
      <c r="L1251"/>
      <c r="N1251"/>
      <c r="O1251"/>
      <c r="P1251"/>
      <c r="Q1251"/>
      <c r="R1251"/>
    </row>
    <row r="1252" spans="1:18" x14ac:dyDescent="0.25">
      <c r="A1252"/>
      <c r="C1252"/>
      <c r="D1252"/>
      <c r="E1252"/>
      <c r="F1252"/>
      <c r="H1252"/>
      <c r="I1252"/>
      <c r="J1252"/>
      <c r="K1252"/>
      <c r="L1252"/>
      <c r="N1252"/>
      <c r="O1252"/>
      <c r="P1252"/>
      <c r="Q1252"/>
      <c r="R1252"/>
    </row>
    <row r="1253" spans="1:18" x14ac:dyDescent="0.25">
      <c r="A1253"/>
      <c r="C1253"/>
      <c r="D1253"/>
      <c r="E1253"/>
      <c r="F1253"/>
      <c r="H1253"/>
      <c r="I1253"/>
      <c r="J1253"/>
      <c r="K1253"/>
      <c r="L1253"/>
      <c r="N1253"/>
      <c r="O1253"/>
      <c r="P1253"/>
      <c r="Q1253"/>
      <c r="R1253"/>
    </row>
    <row r="1254" spans="1:18" x14ac:dyDescent="0.25">
      <c r="A1254"/>
      <c r="C1254"/>
      <c r="D1254"/>
      <c r="E1254"/>
      <c r="F1254"/>
      <c r="H1254"/>
      <c r="I1254"/>
      <c r="J1254"/>
      <c r="K1254"/>
      <c r="L1254"/>
      <c r="N1254"/>
      <c r="O1254"/>
      <c r="P1254"/>
      <c r="Q1254"/>
      <c r="R1254"/>
    </row>
    <row r="1255" spans="1:18" x14ac:dyDescent="0.25">
      <c r="A1255"/>
      <c r="C1255"/>
      <c r="D1255"/>
      <c r="E1255"/>
      <c r="F1255"/>
      <c r="H1255"/>
      <c r="I1255"/>
      <c r="J1255"/>
      <c r="K1255"/>
      <c r="L1255"/>
      <c r="N1255"/>
      <c r="O1255"/>
      <c r="P1255"/>
      <c r="Q1255"/>
      <c r="R1255"/>
    </row>
    <row r="1256" spans="1:18" x14ac:dyDescent="0.25">
      <c r="A1256"/>
      <c r="C1256"/>
      <c r="D1256"/>
      <c r="E1256"/>
      <c r="F1256"/>
      <c r="H1256"/>
      <c r="I1256"/>
      <c r="J1256"/>
      <c r="K1256"/>
      <c r="L1256"/>
      <c r="N1256"/>
      <c r="O1256"/>
      <c r="P1256"/>
      <c r="Q1256"/>
      <c r="R1256"/>
    </row>
    <row r="1257" spans="1:18" x14ac:dyDescent="0.25">
      <c r="A1257"/>
      <c r="C1257"/>
      <c r="D1257"/>
      <c r="E1257"/>
      <c r="F1257"/>
      <c r="H1257"/>
      <c r="I1257"/>
      <c r="J1257"/>
      <c r="K1257"/>
      <c r="L1257"/>
      <c r="N1257"/>
      <c r="O1257"/>
      <c r="P1257"/>
      <c r="Q1257"/>
      <c r="R1257"/>
    </row>
    <row r="1258" spans="1:18" x14ac:dyDescent="0.25">
      <c r="A1258"/>
      <c r="C1258"/>
      <c r="D1258"/>
      <c r="E1258"/>
      <c r="F1258"/>
      <c r="H1258"/>
      <c r="I1258"/>
      <c r="J1258"/>
      <c r="K1258"/>
      <c r="L1258"/>
      <c r="N1258"/>
      <c r="O1258"/>
      <c r="P1258"/>
      <c r="Q1258"/>
      <c r="R1258"/>
    </row>
    <row r="1259" spans="1:18" x14ac:dyDescent="0.25">
      <c r="A1259"/>
      <c r="C1259"/>
      <c r="D1259"/>
      <c r="E1259"/>
      <c r="F1259"/>
      <c r="H1259"/>
      <c r="I1259"/>
      <c r="J1259"/>
      <c r="K1259"/>
      <c r="L1259"/>
      <c r="N1259"/>
      <c r="O1259"/>
      <c r="P1259"/>
      <c r="Q1259"/>
      <c r="R1259"/>
    </row>
    <row r="1260" spans="1:18" x14ac:dyDescent="0.25">
      <c r="A1260"/>
      <c r="C1260"/>
      <c r="D1260"/>
      <c r="E1260"/>
      <c r="F1260"/>
      <c r="H1260"/>
      <c r="I1260"/>
      <c r="J1260"/>
      <c r="K1260"/>
      <c r="L1260"/>
      <c r="N1260"/>
      <c r="O1260"/>
      <c r="P1260"/>
      <c r="Q1260"/>
      <c r="R1260"/>
    </row>
    <row r="1261" spans="1:18" x14ac:dyDescent="0.25">
      <c r="A1261"/>
      <c r="C1261"/>
      <c r="D1261"/>
      <c r="E1261"/>
      <c r="F1261"/>
      <c r="H1261"/>
      <c r="I1261"/>
      <c r="J1261"/>
      <c r="K1261"/>
      <c r="L1261"/>
      <c r="N1261"/>
      <c r="O1261"/>
      <c r="P1261"/>
      <c r="Q1261"/>
      <c r="R1261"/>
    </row>
    <row r="1262" spans="1:18" x14ac:dyDescent="0.25">
      <c r="A1262"/>
      <c r="C1262"/>
      <c r="D1262"/>
      <c r="E1262"/>
      <c r="F1262"/>
      <c r="H1262"/>
      <c r="I1262"/>
      <c r="J1262"/>
      <c r="K1262"/>
      <c r="L1262"/>
      <c r="N1262"/>
      <c r="O1262"/>
      <c r="P1262"/>
      <c r="Q1262"/>
      <c r="R1262"/>
    </row>
    <row r="1263" spans="1:18" x14ac:dyDescent="0.25">
      <c r="A1263"/>
      <c r="C1263"/>
      <c r="D1263"/>
      <c r="E1263"/>
      <c r="F1263"/>
      <c r="H1263"/>
      <c r="I1263"/>
      <c r="J1263"/>
      <c r="K1263"/>
      <c r="L1263"/>
      <c r="N1263"/>
      <c r="O1263"/>
      <c r="P1263"/>
      <c r="Q1263"/>
      <c r="R1263"/>
    </row>
    <row r="1264" spans="1:18" x14ac:dyDescent="0.25">
      <c r="A1264"/>
      <c r="C1264"/>
      <c r="D1264"/>
      <c r="E1264"/>
      <c r="F1264"/>
      <c r="H1264"/>
      <c r="I1264"/>
      <c r="J1264"/>
      <c r="K1264"/>
      <c r="L1264"/>
      <c r="N1264"/>
      <c r="O1264"/>
      <c r="P1264"/>
      <c r="Q1264"/>
      <c r="R1264"/>
    </row>
    <row r="1265" spans="1:18" x14ac:dyDescent="0.25">
      <c r="A1265"/>
      <c r="C1265"/>
      <c r="D1265"/>
      <c r="E1265"/>
      <c r="F1265"/>
      <c r="H1265"/>
      <c r="I1265"/>
      <c r="J1265"/>
      <c r="K1265"/>
      <c r="L1265"/>
      <c r="N1265"/>
      <c r="O1265"/>
      <c r="P1265"/>
      <c r="Q1265"/>
      <c r="R1265"/>
    </row>
    <row r="1266" spans="1:18" x14ac:dyDescent="0.25">
      <c r="A1266"/>
      <c r="C1266"/>
      <c r="D1266"/>
      <c r="E1266"/>
      <c r="F1266"/>
      <c r="H1266"/>
      <c r="I1266"/>
      <c r="J1266"/>
      <c r="K1266"/>
      <c r="L1266"/>
      <c r="N1266"/>
      <c r="O1266"/>
      <c r="P1266"/>
      <c r="Q1266"/>
      <c r="R1266"/>
    </row>
    <row r="1267" spans="1:18" x14ac:dyDescent="0.25">
      <c r="A1267"/>
      <c r="C1267"/>
      <c r="D1267"/>
      <c r="E1267"/>
      <c r="F1267"/>
      <c r="H1267"/>
      <c r="I1267"/>
      <c r="J1267"/>
      <c r="K1267"/>
      <c r="L1267"/>
      <c r="N1267"/>
      <c r="O1267"/>
      <c r="P1267"/>
      <c r="Q1267"/>
      <c r="R1267"/>
    </row>
    <row r="1268" spans="1:18" x14ac:dyDescent="0.25">
      <c r="A1268"/>
      <c r="C1268"/>
      <c r="D1268"/>
      <c r="E1268"/>
      <c r="F1268"/>
      <c r="H1268"/>
      <c r="I1268"/>
      <c r="J1268"/>
      <c r="K1268"/>
      <c r="L1268"/>
      <c r="N1268"/>
      <c r="O1268"/>
      <c r="P1268"/>
      <c r="Q1268"/>
      <c r="R1268"/>
    </row>
    <row r="1269" spans="1:18" x14ac:dyDescent="0.25">
      <c r="A1269"/>
      <c r="C1269"/>
      <c r="D1269"/>
      <c r="E1269"/>
      <c r="F1269"/>
      <c r="H1269"/>
      <c r="I1269"/>
      <c r="J1269"/>
      <c r="K1269"/>
      <c r="L1269"/>
      <c r="N1269"/>
      <c r="O1269"/>
      <c r="P1269"/>
      <c r="Q1269"/>
      <c r="R1269"/>
    </row>
    <row r="1270" spans="1:18" x14ac:dyDescent="0.25">
      <c r="A1270"/>
      <c r="C1270"/>
      <c r="D1270"/>
      <c r="E1270"/>
      <c r="F1270"/>
      <c r="H1270"/>
      <c r="I1270"/>
      <c r="J1270"/>
      <c r="K1270"/>
      <c r="L1270"/>
      <c r="N1270"/>
      <c r="O1270"/>
      <c r="P1270"/>
      <c r="Q1270"/>
      <c r="R1270"/>
    </row>
    <row r="1271" spans="1:18" x14ac:dyDescent="0.25">
      <c r="A1271"/>
      <c r="C1271"/>
      <c r="D1271"/>
      <c r="E1271"/>
      <c r="F1271"/>
      <c r="H1271"/>
      <c r="I1271"/>
      <c r="J1271"/>
      <c r="K1271"/>
      <c r="L1271"/>
      <c r="N1271"/>
      <c r="O1271"/>
      <c r="P1271"/>
      <c r="Q1271"/>
      <c r="R1271"/>
    </row>
    <row r="1272" spans="1:18" x14ac:dyDescent="0.25">
      <c r="A1272"/>
      <c r="C1272"/>
      <c r="D1272"/>
      <c r="E1272"/>
      <c r="F1272"/>
      <c r="H1272"/>
      <c r="I1272"/>
      <c r="J1272"/>
      <c r="K1272"/>
      <c r="L1272"/>
      <c r="N1272"/>
      <c r="O1272"/>
      <c r="P1272"/>
      <c r="Q1272"/>
      <c r="R1272"/>
    </row>
    <row r="1273" spans="1:18" x14ac:dyDescent="0.25">
      <c r="A1273"/>
      <c r="C1273"/>
      <c r="D1273"/>
      <c r="E1273"/>
      <c r="F1273"/>
      <c r="H1273"/>
      <c r="I1273"/>
      <c r="J1273"/>
      <c r="K1273"/>
      <c r="L1273"/>
      <c r="N1273"/>
      <c r="O1273"/>
      <c r="P1273"/>
      <c r="Q1273"/>
      <c r="R1273"/>
    </row>
    <row r="1274" spans="1:18" x14ac:dyDescent="0.25">
      <c r="A1274"/>
      <c r="C1274"/>
      <c r="D1274"/>
      <c r="E1274"/>
      <c r="F1274"/>
      <c r="H1274"/>
      <c r="I1274"/>
      <c r="J1274"/>
      <c r="K1274"/>
      <c r="L1274"/>
      <c r="N1274"/>
      <c r="O1274"/>
      <c r="P1274"/>
      <c r="Q1274"/>
      <c r="R1274"/>
    </row>
    <row r="1275" spans="1:18" x14ac:dyDescent="0.25">
      <c r="A1275"/>
      <c r="C1275"/>
      <c r="D1275"/>
      <c r="E1275"/>
      <c r="F1275"/>
      <c r="H1275"/>
      <c r="I1275"/>
      <c r="J1275"/>
      <c r="K1275"/>
      <c r="L1275"/>
      <c r="N1275"/>
      <c r="O1275"/>
      <c r="P1275"/>
      <c r="Q1275"/>
      <c r="R1275"/>
    </row>
    <row r="1276" spans="1:18" x14ac:dyDescent="0.25">
      <c r="A1276"/>
      <c r="C1276"/>
      <c r="D1276"/>
      <c r="E1276"/>
      <c r="F1276"/>
      <c r="H1276"/>
      <c r="I1276"/>
      <c r="J1276"/>
      <c r="K1276"/>
      <c r="L1276"/>
      <c r="N1276"/>
      <c r="O1276"/>
      <c r="P1276"/>
      <c r="Q1276"/>
      <c r="R1276"/>
    </row>
    <row r="1277" spans="1:18" x14ac:dyDescent="0.25">
      <c r="A1277"/>
      <c r="C1277"/>
      <c r="D1277"/>
      <c r="E1277"/>
      <c r="F1277"/>
      <c r="H1277"/>
      <c r="I1277"/>
      <c r="J1277"/>
      <c r="K1277"/>
      <c r="L1277"/>
      <c r="N1277"/>
      <c r="O1277"/>
      <c r="P1277"/>
      <c r="Q1277"/>
      <c r="R1277"/>
    </row>
    <row r="1278" spans="1:18" x14ac:dyDescent="0.25">
      <c r="A1278"/>
      <c r="C1278"/>
      <c r="D1278"/>
      <c r="E1278"/>
      <c r="F1278"/>
      <c r="H1278"/>
      <c r="I1278"/>
      <c r="J1278"/>
      <c r="K1278"/>
      <c r="L1278"/>
      <c r="N1278"/>
      <c r="O1278"/>
      <c r="P1278"/>
      <c r="Q1278"/>
      <c r="R1278"/>
    </row>
    <row r="1279" spans="1:18" x14ac:dyDescent="0.25">
      <c r="A1279"/>
      <c r="C1279"/>
      <c r="D1279"/>
      <c r="E1279"/>
      <c r="F1279"/>
      <c r="H1279"/>
      <c r="I1279"/>
      <c r="J1279"/>
      <c r="K1279"/>
      <c r="L1279"/>
      <c r="N1279"/>
      <c r="O1279"/>
      <c r="P1279"/>
      <c r="Q1279"/>
      <c r="R1279"/>
    </row>
    <row r="1280" spans="1:18" x14ac:dyDescent="0.25">
      <c r="A1280"/>
      <c r="C1280"/>
      <c r="D1280"/>
      <c r="E1280"/>
      <c r="F1280"/>
      <c r="H1280"/>
      <c r="I1280"/>
      <c r="J1280"/>
      <c r="K1280"/>
      <c r="L1280"/>
      <c r="N1280"/>
      <c r="O1280"/>
      <c r="P1280"/>
      <c r="Q1280"/>
      <c r="R1280"/>
    </row>
    <row r="1281" spans="1:18" x14ac:dyDescent="0.25">
      <c r="A1281"/>
      <c r="C1281"/>
      <c r="D1281"/>
      <c r="E1281"/>
      <c r="F1281"/>
      <c r="H1281"/>
      <c r="I1281"/>
      <c r="J1281"/>
      <c r="K1281"/>
      <c r="L1281"/>
      <c r="N1281"/>
      <c r="O1281"/>
      <c r="P1281"/>
      <c r="Q1281"/>
      <c r="R1281"/>
    </row>
    <row r="1282" spans="1:18" x14ac:dyDescent="0.25">
      <c r="A1282"/>
      <c r="C1282"/>
      <c r="D1282"/>
      <c r="E1282"/>
      <c r="F1282"/>
      <c r="H1282"/>
      <c r="I1282"/>
      <c r="J1282"/>
      <c r="K1282"/>
      <c r="L1282"/>
      <c r="N1282"/>
      <c r="O1282"/>
      <c r="P1282"/>
      <c r="Q1282"/>
      <c r="R1282"/>
    </row>
    <row r="1283" spans="1:18" x14ac:dyDescent="0.25">
      <c r="A1283"/>
      <c r="C1283"/>
      <c r="D1283"/>
      <c r="E1283"/>
      <c r="F1283"/>
      <c r="H1283"/>
      <c r="I1283"/>
      <c r="J1283"/>
      <c r="K1283"/>
      <c r="L1283"/>
      <c r="N1283"/>
      <c r="O1283"/>
      <c r="P1283"/>
      <c r="Q1283"/>
      <c r="R1283"/>
    </row>
    <row r="1284" spans="1:18" x14ac:dyDescent="0.25">
      <c r="A1284"/>
      <c r="C1284"/>
      <c r="D1284"/>
      <c r="E1284"/>
      <c r="F1284"/>
      <c r="H1284"/>
      <c r="I1284"/>
      <c r="J1284"/>
      <c r="K1284"/>
      <c r="L1284"/>
      <c r="N1284"/>
      <c r="O1284"/>
      <c r="P1284"/>
      <c r="Q1284"/>
      <c r="R1284"/>
    </row>
    <row r="1285" spans="1:18" x14ac:dyDescent="0.25">
      <c r="A1285"/>
      <c r="C1285"/>
      <c r="D1285"/>
      <c r="E1285"/>
      <c r="F1285"/>
      <c r="H1285"/>
      <c r="I1285"/>
      <c r="J1285"/>
      <c r="K1285"/>
      <c r="L1285"/>
      <c r="N1285"/>
      <c r="O1285"/>
      <c r="P1285"/>
      <c r="Q1285"/>
      <c r="R1285"/>
    </row>
    <row r="1286" spans="1:18" x14ac:dyDescent="0.25">
      <c r="A1286"/>
      <c r="C1286"/>
      <c r="D1286"/>
      <c r="E1286"/>
      <c r="F1286"/>
      <c r="H1286"/>
      <c r="I1286"/>
      <c r="J1286"/>
      <c r="K1286"/>
      <c r="L1286"/>
      <c r="N1286"/>
      <c r="O1286"/>
      <c r="P1286"/>
      <c r="Q1286"/>
      <c r="R1286"/>
    </row>
    <row r="1287" spans="1:18" x14ac:dyDescent="0.25">
      <c r="A1287"/>
      <c r="C1287"/>
      <c r="D1287"/>
      <c r="E1287"/>
      <c r="F1287"/>
      <c r="H1287"/>
      <c r="I1287"/>
      <c r="J1287"/>
      <c r="K1287"/>
      <c r="L1287"/>
      <c r="N1287"/>
      <c r="O1287"/>
      <c r="P1287"/>
      <c r="Q1287"/>
      <c r="R1287"/>
    </row>
    <row r="1288" spans="1:18" x14ac:dyDescent="0.25">
      <c r="A1288"/>
      <c r="C1288"/>
      <c r="D1288"/>
      <c r="E1288"/>
      <c r="F1288"/>
      <c r="H1288"/>
      <c r="I1288"/>
      <c r="J1288"/>
      <c r="K1288"/>
      <c r="L1288"/>
      <c r="N1288"/>
      <c r="O1288"/>
      <c r="P1288"/>
      <c r="Q1288"/>
      <c r="R1288"/>
    </row>
    <row r="1289" spans="1:18" x14ac:dyDescent="0.25">
      <c r="A1289"/>
      <c r="C1289"/>
      <c r="D1289"/>
      <c r="E1289"/>
      <c r="F1289"/>
      <c r="H1289"/>
      <c r="I1289"/>
      <c r="J1289"/>
      <c r="K1289"/>
      <c r="L1289"/>
      <c r="N1289"/>
      <c r="O1289"/>
      <c r="P1289"/>
      <c r="Q1289"/>
      <c r="R1289"/>
    </row>
    <row r="1290" spans="1:18" x14ac:dyDescent="0.25">
      <c r="A1290"/>
      <c r="C1290"/>
      <c r="D1290"/>
      <c r="E1290"/>
      <c r="F1290"/>
      <c r="H1290"/>
      <c r="I1290"/>
      <c r="J1290"/>
      <c r="K1290"/>
      <c r="L1290"/>
      <c r="N1290"/>
      <c r="O1290"/>
      <c r="P1290"/>
      <c r="Q1290"/>
      <c r="R1290"/>
    </row>
    <row r="1291" spans="1:18" x14ac:dyDescent="0.25">
      <c r="A1291"/>
      <c r="C1291"/>
      <c r="D1291"/>
      <c r="E1291"/>
      <c r="F1291"/>
      <c r="H1291"/>
      <c r="I1291"/>
      <c r="J1291"/>
      <c r="K1291"/>
      <c r="L1291"/>
      <c r="N1291"/>
      <c r="O1291"/>
      <c r="P1291"/>
      <c r="Q1291"/>
      <c r="R1291"/>
    </row>
    <row r="1292" spans="1:18" x14ac:dyDescent="0.25">
      <c r="A1292"/>
      <c r="C1292"/>
      <c r="D1292"/>
      <c r="E1292"/>
      <c r="F1292"/>
      <c r="H1292"/>
      <c r="I1292"/>
      <c r="J1292"/>
      <c r="K1292"/>
      <c r="L1292"/>
      <c r="N1292"/>
      <c r="O1292"/>
      <c r="P1292"/>
      <c r="Q1292"/>
      <c r="R1292"/>
    </row>
    <row r="1293" spans="1:18" x14ac:dyDescent="0.25">
      <c r="A1293"/>
      <c r="C1293"/>
      <c r="D1293"/>
      <c r="E1293"/>
      <c r="F1293"/>
      <c r="H1293"/>
      <c r="I1293"/>
      <c r="J1293"/>
      <c r="K1293"/>
      <c r="L1293"/>
      <c r="N1293"/>
      <c r="O1293"/>
      <c r="P1293"/>
      <c r="Q1293"/>
      <c r="R1293"/>
    </row>
    <row r="1294" spans="1:18" x14ac:dyDescent="0.25">
      <c r="A1294"/>
      <c r="C1294"/>
      <c r="D1294"/>
      <c r="E1294"/>
      <c r="F1294"/>
      <c r="H1294"/>
      <c r="I1294"/>
      <c r="J1294"/>
      <c r="K1294"/>
      <c r="L1294"/>
      <c r="N1294"/>
      <c r="O1294"/>
      <c r="P1294"/>
      <c r="Q1294"/>
      <c r="R1294"/>
    </row>
    <row r="1295" spans="1:18" x14ac:dyDescent="0.25">
      <c r="A1295"/>
      <c r="C1295"/>
      <c r="D1295"/>
      <c r="E1295"/>
      <c r="F1295"/>
      <c r="H1295"/>
      <c r="I1295"/>
      <c r="J1295"/>
      <c r="K1295"/>
      <c r="L1295"/>
      <c r="N1295"/>
      <c r="O1295"/>
      <c r="P1295"/>
      <c r="Q1295"/>
      <c r="R1295"/>
    </row>
    <row r="1296" spans="1:18" x14ac:dyDescent="0.25">
      <c r="A1296"/>
      <c r="C1296"/>
      <c r="D1296"/>
      <c r="E1296"/>
      <c r="F1296"/>
      <c r="H1296"/>
      <c r="I1296"/>
      <c r="J1296"/>
      <c r="K1296"/>
      <c r="L1296"/>
      <c r="N1296"/>
      <c r="O1296"/>
      <c r="P1296"/>
      <c r="Q1296"/>
      <c r="R1296"/>
    </row>
    <row r="1297" spans="1:18" x14ac:dyDescent="0.25">
      <c r="A1297"/>
      <c r="C1297"/>
      <c r="D1297"/>
      <c r="E1297"/>
      <c r="F1297"/>
      <c r="H1297"/>
      <c r="I1297"/>
      <c r="J1297"/>
      <c r="K1297"/>
      <c r="L1297"/>
      <c r="N1297"/>
      <c r="O1297"/>
      <c r="P1297"/>
      <c r="Q1297"/>
      <c r="R1297"/>
    </row>
    <row r="1298" spans="1:18" x14ac:dyDescent="0.25">
      <c r="A1298"/>
      <c r="C1298"/>
      <c r="D1298"/>
      <c r="E1298"/>
      <c r="F1298"/>
      <c r="H1298"/>
      <c r="I1298"/>
      <c r="J1298"/>
      <c r="K1298"/>
      <c r="L1298"/>
      <c r="N1298"/>
      <c r="O1298"/>
      <c r="P1298"/>
      <c r="Q1298"/>
      <c r="R1298"/>
    </row>
    <row r="1299" spans="1:18" x14ac:dyDescent="0.25">
      <c r="A1299"/>
      <c r="C1299"/>
      <c r="D1299"/>
      <c r="E1299"/>
      <c r="F1299"/>
      <c r="H1299"/>
      <c r="I1299"/>
      <c r="J1299"/>
      <c r="K1299"/>
      <c r="L1299"/>
      <c r="N1299"/>
      <c r="O1299"/>
      <c r="P1299"/>
      <c r="Q1299"/>
      <c r="R1299"/>
    </row>
    <row r="1300" spans="1:18" x14ac:dyDescent="0.25">
      <c r="A1300"/>
      <c r="C1300"/>
      <c r="D1300"/>
      <c r="E1300"/>
      <c r="F1300"/>
      <c r="H1300"/>
      <c r="I1300"/>
      <c r="J1300"/>
      <c r="K1300"/>
      <c r="L1300"/>
      <c r="N1300"/>
      <c r="O1300"/>
      <c r="P1300"/>
      <c r="Q1300"/>
      <c r="R1300"/>
    </row>
    <row r="1301" spans="1:18" x14ac:dyDescent="0.25">
      <c r="A1301"/>
      <c r="C1301"/>
      <c r="D1301"/>
      <c r="E1301"/>
      <c r="F1301"/>
      <c r="H1301"/>
      <c r="I1301"/>
      <c r="J1301"/>
      <c r="K1301"/>
      <c r="L1301"/>
      <c r="N1301"/>
      <c r="O1301"/>
      <c r="P1301"/>
      <c r="Q1301"/>
      <c r="R1301"/>
    </row>
    <row r="1302" spans="1:18" x14ac:dyDescent="0.25">
      <c r="A1302"/>
      <c r="C1302"/>
      <c r="D1302"/>
      <c r="E1302"/>
      <c r="F1302"/>
      <c r="H1302"/>
      <c r="I1302"/>
      <c r="J1302"/>
      <c r="K1302"/>
      <c r="L1302"/>
      <c r="N1302"/>
      <c r="O1302"/>
      <c r="P1302"/>
      <c r="Q1302"/>
      <c r="R1302"/>
    </row>
    <row r="1303" spans="1:18" x14ac:dyDescent="0.25">
      <c r="A1303"/>
      <c r="C1303"/>
      <c r="D1303"/>
      <c r="E1303"/>
      <c r="F1303"/>
      <c r="H1303"/>
      <c r="I1303"/>
      <c r="J1303"/>
      <c r="K1303"/>
      <c r="L1303"/>
      <c r="N1303"/>
      <c r="O1303"/>
      <c r="P1303"/>
      <c r="Q1303"/>
      <c r="R1303"/>
    </row>
    <row r="1304" spans="1:18" x14ac:dyDescent="0.25">
      <c r="A1304"/>
      <c r="C1304"/>
      <c r="D1304"/>
      <c r="E1304"/>
      <c r="F1304"/>
      <c r="H1304"/>
      <c r="I1304"/>
      <c r="J1304"/>
      <c r="K1304"/>
      <c r="L1304"/>
      <c r="N1304"/>
      <c r="O1304"/>
      <c r="P1304"/>
      <c r="Q1304"/>
      <c r="R1304"/>
    </row>
    <row r="1305" spans="1:18" x14ac:dyDescent="0.25">
      <c r="A1305"/>
      <c r="C1305"/>
      <c r="D1305"/>
      <c r="E1305"/>
      <c r="F1305"/>
      <c r="H1305"/>
      <c r="I1305"/>
      <c r="J1305"/>
      <c r="K1305"/>
      <c r="L1305"/>
      <c r="N1305"/>
      <c r="O1305"/>
      <c r="P1305"/>
      <c r="Q1305"/>
      <c r="R1305"/>
    </row>
    <row r="1306" spans="1:18" x14ac:dyDescent="0.25">
      <c r="A1306"/>
      <c r="C1306"/>
      <c r="D1306"/>
      <c r="E1306"/>
      <c r="F1306"/>
      <c r="H1306"/>
      <c r="I1306"/>
      <c r="J1306"/>
      <c r="K1306"/>
      <c r="L1306"/>
      <c r="N1306"/>
      <c r="O1306"/>
      <c r="P1306"/>
      <c r="Q1306"/>
      <c r="R1306"/>
    </row>
    <row r="1307" spans="1:18" x14ac:dyDescent="0.25">
      <c r="A1307"/>
      <c r="C1307"/>
      <c r="D1307"/>
      <c r="E1307"/>
      <c r="F1307"/>
      <c r="H1307"/>
      <c r="I1307"/>
      <c r="J1307"/>
      <c r="K1307"/>
      <c r="L1307"/>
      <c r="N1307"/>
      <c r="O1307"/>
      <c r="P1307"/>
      <c r="Q1307"/>
      <c r="R1307"/>
    </row>
    <row r="1308" spans="1:18" x14ac:dyDescent="0.25">
      <c r="A1308"/>
      <c r="C1308"/>
      <c r="D1308"/>
      <c r="E1308"/>
      <c r="F1308"/>
      <c r="H1308"/>
      <c r="I1308"/>
      <c r="J1308"/>
      <c r="K1308"/>
      <c r="L1308"/>
      <c r="N1308"/>
      <c r="O1308"/>
      <c r="P1308"/>
      <c r="Q1308"/>
      <c r="R1308"/>
    </row>
    <row r="1309" spans="1:18" x14ac:dyDescent="0.25">
      <c r="A1309"/>
      <c r="C1309"/>
      <c r="D1309"/>
      <c r="E1309"/>
      <c r="F1309"/>
      <c r="H1309"/>
      <c r="I1309"/>
      <c r="J1309"/>
      <c r="K1309"/>
      <c r="L1309"/>
      <c r="N1309"/>
      <c r="O1309"/>
      <c r="P1309"/>
      <c r="Q1309"/>
      <c r="R1309"/>
    </row>
    <row r="1310" spans="1:18" x14ac:dyDescent="0.25">
      <c r="A1310"/>
      <c r="C1310"/>
      <c r="D1310"/>
      <c r="E1310"/>
      <c r="F1310"/>
      <c r="H1310"/>
      <c r="I1310"/>
      <c r="J1310"/>
      <c r="K1310"/>
      <c r="L1310"/>
      <c r="N1310"/>
      <c r="O1310"/>
      <c r="P1310"/>
      <c r="Q1310"/>
      <c r="R1310"/>
    </row>
    <row r="1311" spans="1:18" x14ac:dyDescent="0.25">
      <c r="A1311"/>
      <c r="C1311"/>
      <c r="D1311"/>
      <c r="E1311"/>
      <c r="F1311"/>
      <c r="H1311"/>
      <c r="I1311"/>
      <c r="J1311"/>
      <c r="K1311"/>
      <c r="L1311"/>
      <c r="N1311"/>
      <c r="O1311"/>
      <c r="P1311"/>
      <c r="Q1311"/>
      <c r="R1311"/>
    </row>
    <row r="1312" spans="1:18" x14ac:dyDescent="0.25">
      <c r="A1312"/>
      <c r="C1312"/>
      <c r="D1312"/>
      <c r="E1312"/>
      <c r="F1312"/>
      <c r="H1312"/>
      <c r="I1312"/>
      <c r="J1312"/>
      <c r="K1312"/>
      <c r="L1312"/>
      <c r="N1312"/>
      <c r="O1312"/>
      <c r="P1312"/>
      <c r="Q1312"/>
      <c r="R1312"/>
    </row>
    <row r="1313" spans="1:18" x14ac:dyDescent="0.25">
      <c r="A1313"/>
      <c r="C1313"/>
      <c r="D1313"/>
      <c r="E1313"/>
      <c r="F1313"/>
      <c r="H1313"/>
      <c r="I1313"/>
      <c r="J1313"/>
      <c r="K1313"/>
      <c r="L1313"/>
      <c r="N1313"/>
      <c r="O1313"/>
      <c r="P1313"/>
      <c r="Q1313"/>
      <c r="R1313"/>
    </row>
    <row r="1314" spans="1:18" x14ac:dyDescent="0.25">
      <c r="A1314"/>
      <c r="C1314"/>
      <c r="D1314"/>
      <c r="E1314"/>
      <c r="F1314"/>
      <c r="H1314"/>
      <c r="I1314"/>
      <c r="J1314"/>
      <c r="K1314"/>
      <c r="L1314"/>
      <c r="N1314"/>
      <c r="O1314"/>
      <c r="P1314"/>
      <c r="Q1314"/>
      <c r="R1314"/>
    </row>
    <row r="1315" spans="1:18" x14ac:dyDescent="0.25">
      <c r="A1315"/>
      <c r="C1315"/>
      <c r="D1315"/>
      <c r="E1315"/>
      <c r="F1315"/>
      <c r="H1315"/>
      <c r="I1315"/>
      <c r="J1315"/>
      <c r="K1315"/>
      <c r="L1315"/>
      <c r="N1315"/>
      <c r="O1315"/>
      <c r="P1315"/>
      <c r="Q1315"/>
      <c r="R1315"/>
    </row>
    <row r="1316" spans="1:18" x14ac:dyDescent="0.25">
      <c r="A1316"/>
      <c r="C1316"/>
      <c r="D1316"/>
      <c r="E1316"/>
      <c r="F1316"/>
      <c r="H1316"/>
      <c r="I1316"/>
      <c r="J1316"/>
      <c r="K1316"/>
      <c r="L1316"/>
      <c r="N1316"/>
      <c r="O1316"/>
      <c r="P1316"/>
      <c r="Q1316"/>
      <c r="R1316"/>
    </row>
    <row r="1317" spans="1:18" x14ac:dyDescent="0.25">
      <c r="A1317"/>
      <c r="C1317"/>
      <c r="D1317"/>
      <c r="E1317"/>
      <c r="F1317"/>
      <c r="H1317"/>
      <c r="I1317"/>
      <c r="J1317"/>
      <c r="K1317"/>
      <c r="L1317"/>
      <c r="N1317"/>
      <c r="O1317"/>
      <c r="P1317"/>
      <c r="Q1317"/>
      <c r="R1317"/>
    </row>
    <row r="1318" spans="1:18" x14ac:dyDescent="0.25">
      <c r="A1318"/>
      <c r="C1318"/>
      <c r="D1318"/>
      <c r="E1318"/>
      <c r="F1318"/>
      <c r="H1318"/>
      <c r="I1318"/>
      <c r="J1318"/>
      <c r="K1318"/>
      <c r="L1318"/>
      <c r="N1318"/>
      <c r="O1318"/>
      <c r="P1318"/>
      <c r="Q1318"/>
      <c r="R1318"/>
    </row>
    <row r="1319" spans="1:18" x14ac:dyDescent="0.25">
      <c r="A1319"/>
      <c r="C1319"/>
      <c r="D1319"/>
      <c r="E1319"/>
      <c r="F1319"/>
      <c r="H1319"/>
      <c r="I1319"/>
      <c r="J1319"/>
      <c r="K1319"/>
      <c r="L1319"/>
      <c r="N1319"/>
      <c r="O1319"/>
      <c r="P1319"/>
      <c r="Q1319"/>
      <c r="R1319"/>
    </row>
    <row r="1320" spans="1:18" x14ac:dyDescent="0.25">
      <c r="A1320"/>
      <c r="C1320"/>
      <c r="D1320"/>
      <c r="E1320"/>
      <c r="F1320"/>
      <c r="H1320"/>
      <c r="I1320"/>
      <c r="J1320"/>
      <c r="K1320"/>
      <c r="L1320"/>
      <c r="N1320"/>
      <c r="O1320"/>
      <c r="P1320"/>
      <c r="Q1320"/>
      <c r="R1320"/>
    </row>
    <row r="1321" spans="1:18" x14ac:dyDescent="0.25">
      <c r="A1321"/>
      <c r="C1321"/>
      <c r="D1321"/>
      <c r="E1321"/>
      <c r="F1321"/>
      <c r="H1321"/>
      <c r="I1321"/>
      <c r="J1321"/>
      <c r="K1321"/>
      <c r="L1321"/>
      <c r="N1321"/>
      <c r="O1321"/>
      <c r="P1321"/>
      <c r="Q1321"/>
      <c r="R1321"/>
    </row>
    <row r="1322" spans="1:18" x14ac:dyDescent="0.25">
      <c r="A1322"/>
      <c r="C1322"/>
      <c r="D1322"/>
      <c r="E1322"/>
      <c r="F1322"/>
      <c r="H1322"/>
      <c r="I1322"/>
      <c r="J1322"/>
      <c r="K1322"/>
      <c r="L1322"/>
      <c r="N1322"/>
      <c r="O1322"/>
      <c r="P1322"/>
      <c r="Q1322"/>
      <c r="R1322"/>
    </row>
    <row r="1323" spans="1:18" x14ac:dyDescent="0.25">
      <c r="A1323"/>
      <c r="C1323"/>
      <c r="D1323"/>
      <c r="E1323"/>
      <c r="F1323"/>
      <c r="H1323"/>
      <c r="I1323"/>
      <c r="J1323"/>
      <c r="K1323"/>
      <c r="L1323"/>
      <c r="N1323"/>
      <c r="O1323"/>
      <c r="P1323"/>
      <c r="Q1323"/>
      <c r="R1323"/>
    </row>
    <row r="1324" spans="1:18" x14ac:dyDescent="0.25">
      <c r="A1324"/>
      <c r="C1324"/>
      <c r="D1324"/>
      <c r="E1324"/>
      <c r="F1324"/>
      <c r="H1324"/>
      <c r="I1324"/>
      <c r="J1324"/>
      <c r="K1324"/>
      <c r="L1324"/>
      <c r="N1324"/>
      <c r="O1324"/>
      <c r="P1324"/>
      <c r="Q1324"/>
      <c r="R1324"/>
    </row>
    <row r="1325" spans="1:18" x14ac:dyDescent="0.25">
      <c r="A1325"/>
      <c r="C1325"/>
      <c r="D1325"/>
      <c r="E1325"/>
      <c r="F1325"/>
      <c r="H1325"/>
      <c r="I1325"/>
      <c r="J1325"/>
      <c r="K1325"/>
      <c r="L1325"/>
      <c r="N1325"/>
      <c r="O1325"/>
      <c r="P1325"/>
      <c r="Q1325"/>
      <c r="R1325"/>
    </row>
    <row r="1326" spans="1:18" x14ac:dyDescent="0.25">
      <c r="A1326"/>
      <c r="C1326"/>
      <c r="D1326"/>
      <c r="E1326"/>
      <c r="F1326"/>
      <c r="H1326"/>
      <c r="I1326"/>
      <c r="J1326"/>
      <c r="K1326"/>
      <c r="L1326"/>
      <c r="N1326"/>
      <c r="O1326"/>
      <c r="P1326"/>
      <c r="Q1326"/>
      <c r="R1326"/>
    </row>
    <row r="1327" spans="1:18" x14ac:dyDescent="0.25">
      <c r="A1327"/>
      <c r="C1327"/>
      <c r="D1327"/>
      <c r="E1327"/>
      <c r="F1327"/>
      <c r="H1327"/>
      <c r="I1327"/>
      <c r="J1327"/>
      <c r="K1327"/>
      <c r="L1327"/>
      <c r="N1327"/>
      <c r="O1327"/>
      <c r="P1327"/>
      <c r="Q1327"/>
      <c r="R1327"/>
    </row>
    <row r="1328" spans="1:18" x14ac:dyDescent="0.25">
      <c r="A1328"/>
      <c r="C1328"/>
      <c r="D1328"/>
      <c r="E1328"/>
      <c r="F1328"/>
      <c r="H1328"/>
      <c r="I1328"/>
      <c r="J1328"/>
      <c r="K1328"/>
      <c r="L1328"/>
      <c r="N1328"/>
      <c r="O1328"/>
      <c r="P1328"/>
      <c r="Q1328"/>
      <c r="R1328"/>
    </row>
    <row r="1329" spans="1:18" x14ac:dyDescent="0.25">
      <c r="A1329"/>
      <c r="C1329"/>
      <c r="D1329"/>
      <c r="E1329"/>
      <c r="F1329"/>
      <c r="H1329"/>
      <c r="I1329"/>
      <c r="J1329"/>
      <c r="K1329"/>
      <c r="L1329"/>
      <c r="N1329"/>
      <c r="O1329"/>
      <c r="P1329"/>
      <c r="Q1329"/>
      <c r="R1329"/>
    </row>
    <row r="1330" spans="1:18" x14ac:dyDescent="0.25">
      <c r="A1330"/>
      <c r="C1330"/>
      <c r="D1330"/>
      <c r="E1330"/>
      <c r="F1330"/>
      <c r="H1330"/>
      <c r="I1330"/>
      <c r="J1330"/>
      <c r="K1330"/>
      <c r="L1330"/>
      <c r="N1330"/>
      <c r="O1330"/>
      <c r="P1330"/>
      <c r="Q1330"/>
      <c r="R1330"/>
    </row>
    <row r="1331" spans="1:18" x14ac:dyDescent="0.25">
      <c r="A1331"/>
      <c r="C1331"/>
      <c r="D1331"/>
      <c r="E1331"/>
      <c r="F1331"/>
      <c r="H1331"/>
      <c r="I1331"/>
      <c r="J1331"/>
      <c r="K1331"/>
      <c r="L1331"/>
      <c r="N1331"/>
      <c r="O1331"/>
      <c r="P1331"/>
      <c r="Q1331"/>
      <c r="R1331"/>
    </row>
    <row r="1332" spans="1:18" x14ac:dyDescent="0.25">
      <c r="A1332"/>
      <c r="C1332"/>
      <c r="D1332"/>
      <c r="E1332"/>
      <c r="F1332"/>
      <c r="H1332"/>
      <c r="I1332"/>
      <c r="J1332"/>
      <c r="K1332"/>
      <c r="L1332"/>
      <c r="N1332"/>
      <c r="O1332"/>
      <c r="P1332"/>
      <c r="Q1332"/>
      <c r="R1332"/>
    </row>
    <row r="1333" spans="1:18" x14ac:dyDescent="0.25">
      <c r="A1333"/>
      <c r="C1333"/>
      <c r="D1333"/>
      <c r="E1333"/>
      <c r="F1333"/>
      <c r="H1333"/>
      <c r="I1333"/>
      <c r="J1333"/>
      <c r="K1333"/>
      <c r="L1333"/>
      <c r="N1333"/>
      <c r="O1333"/>
      <c r="P1333"/>
      <c r="Q1333"/>
      <c r="R133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A1BE-FAE1-419F-8AAE-DB926F4B2CF2}">
  <dimension ref="A1:N1337"/>
  <sheetViews>
    <sheetView workbookViewId="0">
      <pane xSplit="1" ySplit="3" topLeftCell="B59" activePane="bottomRight" state="frozen"/>
      <selection activeCell="C4" sqref="C4:E123"/>
      <selection pane="topRight" activeCell="C4" sqref="C4:E123"/>
      <selection pane="bottomLeft" activeCell="C4" sqref="C4:E123"/>
      <selection pane="bottomRight" activeCell="C4" sqref="C4:E123"/>
    </sheetView>
  </sheetViews>
  <sheetFormatPr baseColWidth="10" defaultRowHeight="15.75" x14ac:dyDescent="0.25"/>
  <cols>
    <col min="1" max="1" width="45.7109375" style="1" bestFit="1" customWidth="1"/>
    <col min="2" max="2" width="16" style="52" customWidth="1"/>
    <col min="3" max="3" width="11.5703125" style="28" customWidth="1"/>
    <col min="4" max="4" width="10.28515625" style="28" customWidth="1"/>
    <col min="5" max="5" width="12.28515625" style="28" customWidth="1"/>
    <col min="6" max="6" width="16" style="52" customWidth="1"/>
    <col min="7" max="7" width="11.5703125" style="28" customWidth="1"/>
    <col min="8" max="8" width="10.28515625" style="28" customWidth="1"/>
    <col min="9" max="9" width="12.28515625" style="28" customWidth="1"/>
    <col min="10" max="10" width="11.42578125" style="23"/>
    <col min="11" max="11" width="9.42578125" style="1" bestFit="1" customWidth="1"/>
    <col min="12" max="12" width="8" style="1" bestFit="1" customWidth="1"/>
    <col min="13" max="13" width="7" style="1" bestFit="1" customWidth="1"/>
    <col min="14" max="14" width="9.140625" style="9" customWidth="1"/>
  </cols>
  <sheetData>
    <row r="1" spans="1:14" x14ac:dyDescent="0.25">
      <c r="A1" s="1" t="s">
        <v>86</v>
      </c>
      <c r="N1" s="1"/>
    </row>
    <row r="2" spans="1:14" x14ac:dyDescent="0.25">
      <c r="A2" s="2"/>
      <c r="B2" s="53"/>
      <c r="C2" s="67"/>
      <c r="D2" s="67"/>
      <c r="E2" s="67"/>
      <c r="F2" s="53"/>
      <c r="G2" s="67"/>
      <c r="H2" s="67"/>
      <c r="I2" s="67"/>
      <c r="K2" s="1" t="s">
        <v>127</v>
      </c>
      <c r="N2" s="1"/>
    </row>
    <row r="3" spans="1:14" s="63" customFormat="1" ht="45" x14ac:dyDescent="0.25">
      <c r="A3" s="60" t="s">
        <v>87</v>
      </c>
      <c r="B3" s="221" t="s">
        <v>326</v>
      </c>
      <c r="C3" s="222" t="s">
        <v>327</v>
      </c>
      <c r="D3" s="222" t="s">
        <v>328</v>
      </c>
      <c r="E3" s="222" t="s">
        <v>329</v>
      </c>
      <c r="F3" s="71" t="s">
        <v>188</v>
      </c>
      <c r="G3" s="70" t="s">
        <v>189</v>
      </c>
      <c r="H3" s="70" t="s">
        <v>190</v>
      </c>
      <c r="I3" s="70" t="s">
        <v>195</v>
      </c>
      <c r="J3" s="62" t="s">
        <v>196</v>
      </c>
      <c r="K3" s="61" t="s">
        <v>191</v>
      </c>
      <c r="L3" s="61" t="s">
        <v>192</v>
      </c>
      <c r="M3" s="61" t="s">
        <v>193</v>
      </c>
      <c r="N3" s="62" t="s">
        <v>194</v>
      </c>
    </row>
    <row r="4" spans="1:14" x14ac:dyDescent="0.25">
      <c r="A4" s="20" t="s">
        <v>29</v>
      </c>
      <c r="B4" s="223">
        <f>SUM(C4:E4)</f>
        <v>0</v>
      </c>
      <c r="C4" s="219"/>
      <c r="D4" s="219"/>
      <c r="E4" s="219"/>
      <c r="F4" s="72">
        <f>SUM(G4:I4)</f>
        <v>0</v>
      </c>
      <c r="G4" s="29"/>
      <c r="H4" s="29"/>
      <c r="I4" s="29"/>
      <c r="J4" s="32">
        <f t="shared" ref="J4:J37" si="0">SUM(K4:N4)</f>
        <v>0</v>
      </c>
      <c r="K4" s="34"/>
      <c r="L4" s="34"/>
      <c r="M4" s="34"/>
      <c r="N4" s="36"/>
    </row>
    <row r="5" spans="1:14" hidden="1" x14ac:dyDescent="0.25">
      <c r="A5" s="20" t="s">
        <v>88</v>
      </c>
      <c r="B5" s="223">
        <f t="shared" ref="B5:B73" si="1">SUM(C5:E5)</f>
        <v>0</v>
      </c>
      <c r="C5" s="219"/>
      <c r="D5" s="219"/>
      <c r="E5" s="219"/>
      <c r="F5" s="72">
        <f t="shared" ref="F5:F11" si="2">SUM(G5:I5)</f>
        <v>0</v>
      </c>
      <c r="G5" s="29"/>
      <c r="H5" s="29"/>
      <c r="I5" s="29"/>
      <c r="J5" s="32">
        <f t="shared" si="0"/>
        <v>0</v>
      </c>
      <c r="K5" s="34"/>
      <c r="L5" s="34"/>
      <c r="M5" s="34"/>
      <c r="N5" s="36"/>
    </row>
    <row r="6" spans="1:14" hidden="1" x14ac:dyDescent="0.25">
      <c r="A6" s="5" t="s">
        <v>89</v>
      </c>
      <c r="B6" s="223">
        <f t="shared" si="1"/>
        <v>0</v>
      </c>
      <c r="C6" s="219"/>
      <c r="D6" s="219"/>
      <c r="E6" s="219"/>
      <c r="F6" s="72">
        <f t="shared" si="2"/>
        <v>0</v>
      </c>
      <c r="G6" s="29"/>
      <c r="H6" s="29"/>
      <c r="I6" s="29"/>
      <c r="J6" s="32">
        <f t="shared" si="0"/>
        <v>0</v>
      </c>
      <c r="K6" s="34"/>
      <c r="L6" s="34"/>
      <c r="M6" s="34"/>
      <c r="N6" s="36"/>
    </row>
    <row r="7" spans="1:14" hidden="1" x14ac:dyDescent="0.25">
      <c r="A7" s="5" t="s">
        <v>90</v>
      </c>
      <c r="B7" s="223">
        <f t="shared" si="1"/>
        <v>0</v>
      </c>
      <c r="C7" s="219"/>
      <c r="D7" s="219"/>
      <c r="E7" s="219"/>
      <c r="F7" s="72">
        <f t="shared" si="2"/>
        <v>0</v>
      </c>
      <c r="G7" s="29"/>
      <c r="H7" s="29"/>
      <c r="I7" s="29"/>
      <c r="J7" s="32">
        <f t="shared" si="0"/>
        <v>0</v>
      </c>
      <c r="K7" s="34"/>
      <c r="L7" s="34"/>
      <c r="M7" s="34"/>
      <c r="N7" s="36"/>
    </row>
    <row r="8" spans="1:14" x14ac:dyDescent="0.25">
      <c r="A8" s="20" t="s">
        <v>30</v>
      </c>
      <c r="B8" s="223">
        <f t="shared" si="1"/>
        <v>0</v>
      </c>
      <c r="C8" s="219"/>
      <c r="D8" s="219"/>
      <c r="E8" s="219"/>
      <c r="F8" s="72">
        <f t="shared" si="2"/>
        <v>4300</v>
      </c>
      <c r="G8" s="29">
        <v>800</v>
      </c>
      <c r="H8" s="29">
        <f>P8*1.05</f>
        <v>0</v>
      </c>
      <c r="I8" s="29">
        <v>3500</v>
      </c>
      <c r="J8" s="32">
        <f t="shared" si="0"/>
        <v>4169.09</v>
      </c>
      <c r="K8" s="34">
        <v>285</v>
      </c>
      <c r="L8" s="34">
        <v>3884.09</v>
      </c>
      <c r="M8" s="34"/>
      <c r="N8" s="36">
        <v>0</v>
      </c>
    </row>
    <row r="9" spans="1:14" x14ac:dyDescent="0.25">
      <c r="A9" s="20" t="s">
        <v>91</v>
      </c>
      <c r="B9" s="223">
        <f t="shared" si="1"/>
        <v>0</v>
      </c>
      <c r="C9" s="219"/>
      <c r="D9" s="219"/>
      <c r="E9" s="219"/>
      <c r="F9" s="72">
        <f t="shared" si="2"/>
        <v>0</v>
      </c>
      <c r="G9" s="29"/>
      <c r="H9" s="29"/>
      <c r="I9" s="29"/>
      <c r="J9" s="32">
        <f t="shared" si="0"/>
        <v>0</v>
      </c>
      <c r="K9" s="34"/>
      <c r="L9" s="34"/>
      <c r="M9" s="34"/>
      <c r="N9" s="36"/>
    </row>
    <row r="10" spans="1:14" x14ac:dyDescent="0.25">
      <c r="A10" s="20" t="s">
        <v>92</v>
      </c>
      <c r="B10" s="223">
        <f t="shared" si="1"/>
        <v>0</v>
      </c>
      <c r="C10" s="219"/>
      <c r="D10" s="219"/>
      <c r="E10" s="219"/>
      <c r="F10" s="72">
        <f t="shared" si="2"/>
        <v>1000</v>
      </c>
      <c r="G10" s="29"/>
      <c r="H10" s="29"/>
      <c r="I10" s="29">
        <v>1000</v>
      </c>
      <c r="J10" s="32">
        <f t="shared" si="0"/>
        <v>0</v>
      </c>
      <c r="K10" s="34"/>
      <c r="L10" s="34"/>
      <c r="M10" s="34"/>
      <c r="N10" s="36">
        <v>0</v>
      </c>
    </row>
    <row r="11" spans="1:14" x14ac:dyDescent="0.25">
      <c r="A11" s="20" t="s">
        <v>2</v>
      </c>
      <c r="B11" s="223">
        <f t="shared" si="1"/>
        <v>0</v>
      </c>
      <c r="C11" s="219"/>
      <c r="D11" s="219"/>
      <c r="E11" s="219"/>
      <c r="F11" s="72">
        <f t="shared" si="2"/>
        <v>2100</v>
      </c>
      <c r="G11" s="29">
        <v>2100</v>
      </c>
      <c r="H11" s="29"/>
      <c r="I11" s="29"/>
      <c r="J11" s="32">
        <f t="shared" si="0"/>
        <v>2077.9199999999996</v>
      </c>
      <c r="K11" s="34">
        <v>2058.2399999999998</v>
      </c>
      <c r="L11" s="34">
        <v>0</v>
      </c>
      <c r="M11" s="34">
        <v>0</v>
      </c>
      <c r="N11" s="36">
        <v>19.68</v>
      </c>
    </row>
    <row r="12" spans="1:14" x14ac:dyDescent="0.25">
      <c r="A12" s="4" t="s">
        <v>266</v>
      </c>
      <c r="B12" s="223"/>
      <c r="C12" s="219"/>
      <c r="D12" s="219"/>
      <c r="E12" s="219"/>
      <c r="F12" s="72"/>
      <c r="G12" s="29"/>
      <c r="H12" s="29"/>
      <c r="I12" s="29"/>
      <c r="J12" s="32"/>
      <c r="K12" s="34"/>
      <c r="L12" s="34"/>
      <c r="M12" s="34"/>
      <c r="N12" s="36"/>
    </row>
    <row r="13" spans="1:14" x14ac:dyDescent="0.25">
      <c r="A13" s="20" t="s">
        <v>31</v>
      </c>
      <c r="B13" s="223">
        <f t="shared" si="1"/>
        <v>0</v>
      </c>
      <c r="C13" s="219"/>
      <c r="D13" s="219"/>
      <c r="E13" s="219"/>
      <c r="F13" s="72">
        <f t="shared" ref="F13:F24" si="3">SUM(G13:I13)</f>
        <v>0</v>
      </c>
      <c r="G13" s="29"/>
      <c r="H13" s="29"/>
      <c r="I13" s="29"/>
      <c r="J13" s="32">
        <f t="shared" si="0"/>
        <v>0</v>
      </c>
      <c r="K13" s="34"/>
      <c r="L13" s="34"/>
      <c r="M13" s="34">
        <v>0</v>
      </c>
      <c r="N13" s="36"/>
    </row>
    <row r="14" spans="1:14" x14ac:dyDescent="0.25">
      <c r="A14" s="5" t="s">
        <v>8</v>
      </c>
      <c r="B14" s="223">
        <f t="shared" si="1"/>
        <v>0</v>
      </c>
      <c r="C14" s="219"/>
      <c r="D14" s="219"/>
      <c r="E14" s="219"/>
      <c r="F14" s="72">
        <f t="shared" si="3"/>
        <v>300</v>
      </c>
      <c r="G14" s="29">
        <v>300</v>
      </c>
      <c r="H14" s="29"/>
      <c r="I14" s="29"/>
      <c r="J14" s="32">
        <f t="shared" si="0"/>
        <v>836.1</v>
      </c>
      <c r="K14" s="34">
        <v>836.1</v>
      </c>
      <c r="L14" s="34"/>
      <c r="M14" s="34">
        <v>0</v>
      </c>
      <c r="N14" s="36"/>
    </row>
    <row r="15" spans="1:14" x14ac:dyDescent="0.25">
      <c r="A15" s="20" t="s">
        <v>21</v>
      </c>
      <c r="B15" s="223">
        <f t="shared" si="1"/>
        <v>0</v>
      </c>
      <c r="C15" s="219"/>
      <c r="D15" s="219"/>
      <c r="E15" s="219"/>
      <c r="F15" s="72">
        <f t="shared" si="3"/>
        <v>500</v>
      </c>
      <c r="G15" s="29">
        <v>500</v>
      </c>
      <c r="H15" s="29"/>
      <c r="I15" s="29"/>
      <c r="J15" s="32">
        <f t="shared" si="0"/>
        <v>394.8</v>
      </c>
      <c r="K15" s="34">
        <v>394.8</v>
      </c>
      <c r="L15" s="34"/>
      <c r="M15" s="34"/>
      <c r="N15" s="36"/>
    </row>
    <row r="16" spans="1:14" hidden="1" x14ac:dyDescent="0.25">
      <c r="A16" s="20" t="s">
        <v>32</v>
      </c>
      <c r="B16" s="223">
        <f t="shared" si="1"/>
        <v>0</v>
      </c>
      <c r="C16" s="219"/>
      <c r="D16" s="219"/>
      <c r="E16" s="219"/>
      <c r="F16" s="72">
        <f t="shared" si="3"/>
        <v>0</v>
      </c>
      <c r="G16" s="29"/>
      <c r="H16" s="29"/>
      <c r="I16" s="29"/>
      <c r="J16" s="32">
        <f t="shared" si="0"/>
        <v>0</v>
      </c>
      <c r="K16" s="34"/>
      <c r="L16" s="34"/>
      <c r="M16" s="34"/>
      <c r="N16" s="36"/>
    </row>
    <row r="17" spans="1:14" hidden="1" x14ac:dyDescent="0.25">
      <c r="A17" s="20" t="s">
        <v>93</v>
      </c>
      <c r="B17" s="223">
        <f t="shared" si="1"/>
        <v>0</v>
      </c>
      <c r="C17" s="219"/>
      <c r="D17" s="219"/>
      <c r="E17" s="219"/>
      <c r="F17" s="72">
        <f t="shared" si="3"/>
        <v>0</v>
      </c>
      <c r="G17" s="29"/>
      <c r="H17" s="29"/>
      <c r="I17" s="29"/>
      <c r="J17" s="32">
        <f t="shared" si="0"/>
        <v>0</v>
      </c>
      <c r="K17" s="34"/>
      <c r="L17" s="34"/>
      <c r="M17" s="34"/>
      <c r="N17" s="36"/>
    </row>
    <row r="18" spans="1:14" hidden="1" x14ac:dyDescent="0.25">
      <c r="A18" s="20" t="s">
        <v>33</v>
      </c>
      <c r="B18" s="223">
        <f t="shared" si="1"/>
        <v>0</v>
      </c>
      <c r="C18" s="219"/>
      <c r="D18" s="219"/>
      <c r="E18" s="219"/>
      <c r="F18" s="72">
        <f t="shared" si="3"/>
        <v>0</v>
      </c>
      <c r="G18" s="29"/>
      <c r="H18" s="29"/>
      <c r="I18" s="29"/>
      <c r="J18" s="32">
        <f t="shared" si="0"/>
        <v>0</v>
      </c>
      <c r="K18" s="34"/>
      <c r="L18" s="34"/>
      <c r="M18" s="34"/>
      <c r="N18" s="36"/>
    </row>
    <row r="19" spans="1:14" hidden="1" x14ac:dyDescent="0.25">
      <c r="A19" s="20" t="s">
        <v>94</v>
      </c>
      <c r="B19" s="223">
        <f t="shared" si="1"/>
        <v>0</v>
      </c>
      <c r="C19" s="219"/>
      <c r="D19" s="219"/>
      <c r="E19" s="219"/>
      <c r="F19" s="72">
        <f t="shared" si="3"/>
        <v>0</v>
      </c>
      <c r="G19" s="29"/>
      <c r="H19" s="29"/>
      <c r="I19" s="29"/>
      <c r="J19" s="32">
        <f t="shared" si="0"/>
        <v>0</v>
      </c>
      <c r="K19" s="34"/>
      <c r="L19" s="34"/>
      <c r="M19" s="34"/>
      <c r="N19" s="36"/>
    </row>
    <row r="20" spans="1:14" hidden="1" x14ac:dyDescent="0.25">
      <c r="A20" s="5" t="s">
        <v>95</v>
      </c>
      <c r="B20" s="223">
        <f t="shared" si="1"/>
        <v>0</v>
      </c>
      <c r="C20" s="219"/>
      <c r="D20" s="219"/>
      <c r="E20" s="219"/>
      <c r="F20" s="72">
        <f t="shared" si="3"/>
        <v>0</v>
      </c>
      <c r="G20" s="29"/>
      <c r="H20" s="29"/>
      <c r="I20" s="29"/>
      <c r="J20" s="32">
        <f t="shared" si="0"/>
        <v>0</v>
      </c>
      <c r="K20" s="34"/>
      <c r="L20" s="34"/>
      <c r="M20" s="34"/>
      <c r="N20" s="36"/>
    </row>
    <row r="21" spans="1:14" hidden="1" x14ac:dyDescent="0.25">
      <c r="A21" s="20" t="s">
        <v>34</v>
      </c>
      <c r="B21" s="223">
        <f t="shared" si="1"/>
        <v>0</v>
      </c>
      <c r="C21" s="219"/>
      <c r="D21" s="219"/>
      <c r="E21" s="219"/>
      <c r="F21" s="72">
        <f t="shared" si="3"/>
        <v>0</v>
      </c>
      <c r="G21" s="29"/>
      <c r="H21" s="29"/>
      <c r="I21" s="29"/>
      <c r="J21" s="32">
        <f t="shared" si="0"/>
        <v>0</v>
      </c>
      <c r="K21" s="34"/>
      <c r="L21" s="34"/>
      <c r="M21" s="34"/>
      <c r="N21" s="36"/>
    </row>
    <row r="22" spans="1:14" hidden="1" x14ac:dyDescent="0.25">
      <c r="A22" s="20" t="s">
        <v>35</v>
      </c>
      <c r="B22" s="223">
        <f t="shared" si="1"/>
        <v>0</v>
      </c>
      <c r="C22" s="219"/>
      <c r="D22" s="219"/>
      <c r="E22" s="219"/>
      <c r="F22" s="72">
        <f t="shared" si="3"/>
        <v>0</v>
      </c>
      <c r="G22" s="29"/>
      <c r="H22" s="29"/>
      <c r="I22" s="29"/>
      <c r="J22" s="32">
        <f t="shared" si="0"/>
        <v>0</v>
      </c>
      <c r="K22" s="34"/>
      <c r="L22" s="34"/>
      <c r="M22" s="34"/>
      <c r="N22" s="36"/>
    </row>
    <row r="23" spans="1:14" hidden="1" x14ac:dyDescent="0.25">
      <c r="A23" s="20" t="s">
        <v>36</v>
      </c>
      <c r="B23" s="223">
        <f t="shared" si="1"/>
        <v>0</v>
      </c>
      <c r="C23" s="219"/>
      <c r="D23" s="219"/>
      <c r="E23" s="219"/>
      <c r="F23" s="72">
        <f t="shared" si="3"/>
        <v>0</v>
      </c>
      <c r="G23" s="29"/>
      <c r="H23" s="29"/>
      <c r="I23" s="29"/>
      <c r="J23" s="32">
        <f t="shared" si="0"/>
        <v>0</v>
      </c>
      <c r="K23" s="34"/>
      <c r="L23" s="34"/>
      <c r="M23" s="34"/>
      <c r="N23" s="36"/>
    </row>
    <row r="24" spans="1:14" x14ac:dyDescent="0.25">
      <c r="A24" s="20" t="s">
        <v>9</v>
      </c>
      <c r="B24" s="223">
        <f t="shared" si="1"/>
        <v>0</v>
      </c>
      <c r="C24" s="219"/>
      <c r="D24" s="219"/>
      <c r="E24" s="219"/>
      <c r="F24" s="72">
        <f t="shared" si="3"/>
        <v>0</v>
      </c>
      <c r="G24" s="29"/>
      <c r="H24" s="29"/>
      <c r="I24" s="29"/>
      <c r="J24" s="32">
        <f t="shared" si="0"/>
        <v>650</v>
      </c>
      <c r="K24" s="34">
        <v>650</v>
      </c>
      <c r="L24" s="34"/>
      <c r="M24" s="34"/>
      <c r="N24" s="36"/>
    </row>
    <row r="25" spans="1:14" x14ac:dyDescent="0.25">
      <c r="A25" s="4" t="s">
        <v>268</v>
      </c>
      <c r="B25" s="223"/>
      <c r="C25" s="219"/>
      <c r="D25" s="219"/>
      <c r="E25" s="219"/>
      <c r="F25" s="72"/>
      <c r="G25" s="29"/>
      <c r="H25" s="29"/>
      <c r="I25" s="29"/>
      <c r="J25" s="32"/>
      <c r="K25" s="34"/>
      <c r="L25" s="34"/>
      <c r="M25" s="34"/>
      <c r="N25" s="36"/>
    </row>
    <row r="26" spans="1:14" x14ac:dyDescent="0.25">
      <c r="A26" s="20" t="s">
        <v>96</v>
      </c>
      <c r="B26" s="223">
        <f t="shared" si="1"/>
        <v>0</v>
      </c>
      <c r="C26" s="219"/>
      <c r="D26" s="219"/>
      <c r="E26" s="219"/>
      <c r="F26" s="72">
        <f t="shared" ref="F26:F47" si="4">SUM(G26:I26)</f>
        <v>0</v>
      </c>
      <c r="G26" s="29"/>
      <c r="H26" s="29"/>
      <c r="I26" s="29"/>
      <c r="J26" s="32">
        <f t="shared" si="0"/>
        <v>0</v>
      </c>
      <c r="K26" s="34"/>
      <c r="L26" s="34"/>
      <c r="M26" s="34"/>
      <c r="N26" s="36"/>
    </row>
    <row r="27" spans="1:14" x14ac:dyDescent="0.25">
      <c r="A27" s="20" t="s">
        <v>37</v>
      </c>
      <c r="B27" s="223">
        <f t="shared" si="1"/>
        <v>0</v>
      </c>
      <c r="C27" s="219"/>
      <c r="D27" s="219"/>
      <c r="E27" s="219"/>
      <c r="F27" s="72">
        <f t="shared" si="4"/>
        <v>570</v>
      </c>
      <c r="G27" s="29">
        <v>570</v>
      </c>
      <c r="H27" s="29"/>
      <c r="I27" s="29"/>
      <c r="J27" s="32">
        <f t="shared" si="0"/>
        <v>476.4</v>
      </c>
      <c r="K27" s="34">
        <v>476.4</v>
      </c>
      <c r="L27" s="34"/>
      <c r="M27" s="34"/>
      <c r="N27" s="36"/>
    </row>
    <row r="28" spans="1:14" hidden="1" x14ac:dyDescent="0.25">
      <c r="A28" s="20" t="s">
        <v>97</v>
      </c>
      <c r="B28" s="223">
        <f t="shared" si="1"/>
        <v>0</v>
      </c>
      <c r="C28" s="219"/>
      <c r="D28" s="219"/>
      <c r="E28" s="219"/>
      <c r="F28" s="72">
        <f t="shared" si="4"/>
        <v>0</v>
      </c>
      <c r="G28" s="29"/>
      <c r="H28" s="29"/>
      <c r="I28" s="29"/>
      <c r="J28" s="32">
        <f t="shared" si="0"/>
        <v>0</v>
      </c>
      <c r="K28" s="34"/>
      <c r="L28" s="34"/>
      <c r="M28" s="34"/>
      <c r="N28" s="36"/>
    </row>
    <row r="29" spans="1:14" x14ac:dyDescent="0.25">
      <c r="A29" s="20" t="s">
        <v>38</v>
      </c>
      <c r="B29" s="223">
        <f t="shared" si="1"/>
        <v>0</v>
      </c>
      <c r="C29" s="219"/>
      <c r="D29" s="219"/>
      <c r="E29" s="219"/>
      <c r="F29" s="72">
        <f t="shared" si="4"/>
        <v>0</v>
      </c>
      <c r="G29" s="29"/>
      <c r="H29" s="29"/>
      <c r="I29" s="29"/>
      <c r="J29" s="32">
        <f t="shared" si="0"/>
        <v>0</v>
      </c>
      <c r="K29" s="34"/>
      <c r="L29" s="34"/>
      <c r="M29" s="34"/>
      <c r="N29" s="36"/>
    </row>
    <row r="30" spans="1:14" hidden="1" x14ac:dyDescent="0.25">
      <c r="A30" s="20" t="s">
        <v>39</v>
      </c>
      <c r="B30" s="223">
        <f t="shared" si="1"/>
        <v>0</v>
      </c>
      <c r="C30" s="219"/>
      <c r="D30" s="219"/>
      <c r="E30" s="219"/>
      <c r="F30" s="72">
        <f t="shared" si="4"/>
        <v>0</v>
      </c>
      <c r="G30" s="29"/>
      <c r="H30" s="29"/>
      <c r="I30" s="29"/>
      <c r="J30" s="32">
        <f t="shared" si="0"/>
        <v>0</v>
      </c>
      <c r="K30" s="34"/>
      <c r="L30" s="34"/>
      <c r="M30" s="34"/>
      <c r="N30" s="36"/>
    </row>
    <row r="31" spans="1:14" x14ac:dyDescent="0.25">
      <c r="A31" s="5" t="s">
        <v>98</v>
      </c>
      <c r="B31" s="223">
        <f t="shared" si="1"/>
        <v>0</v>
      </c>
      <c r="C31" s="219"/>
      <c r="D31" s="219"/>
      <c r="E31" s="219"/>
      <c r="F31" s="72">
        <f t="shared" si="4"/>
        <v>1100</v>
      </c>
      <c r="G31" s="29">
        <v>1100</v>
      </c>
      <c r="H31" s="29"/>
      <c r="I31" s="29"/>
      <c r="J31" s="32">
        <f t="shared" si="0"/>
        <v>965.57</v>
      </c>
      <c r="K31" s="34">
        <v>965.57</v>
      </c>
      <c r="L31" s="34"/>
      <c r="M31" s="34"/>
      <c r="N31" s="36"/>
    </row>
    <row r="32" spans="1:14" x14ac:dyDescent="0.25">
      <c r="A32" s="20" t="s">
        <v>22</v>
      </c>
      <c r="B32" s="223">
        <f t="shared" si="1"/>
        <v>0</v>
      </c>
      <c r="C32" s="219"/>
      <c r="D32" s="219"/>
      <c r="E32" s="219"/>
      <c r="F32" s="72">
        <f t="shared" si="4"/>
        <v>0</v>
      </c>
      <c r="G32" s="29"/>
      <c r="H32" s="29"/>
      <c r="I32" s="29"/>
      <c r="J32" s="32">
        <f t="shared" si="0"/>
        <v>100</v>
      </c>
      <c r="K32" s="34">
        <v>100</v>
      </c>
      <c r="L32" s="34"/>
      <c r="M32" s="34"/>
      <c r="N32" s="36"/>
    </row>
    <row r="33" spans="1:14" hidden="1" x14ac:dyDescent="0.25">
      <c r="A33" s="20" t="s">
        <v>99</v>
      </c>
      <c r="B33" s="223">
        <f t="shared" si="1"/>
        <v>0</v>
      </c>
      <c r="C33" s="219"/>
      <c r="D33" s="219"/>
      <c r="E33" s="219"/>
      <c r="F33" s="72">
        <f t="shared" si="4"/>
        <v>0</v>
      </c>
      <c r="G33" s="29"/>
      <c r="H33" s="29"/>
      <c r="I33" s="29"/>
      <c r="J33" s="32">
        <f t="shared" si="0"/>
        <v>0</v>
      </c>
      <c r="K33" s="34"/>
      <c r="L33" s="34"/>
      <c r="M33" s="34"/>
      <c r="N33" s="36"/>
    </row>
    <row r="34" spans="1:14" hidden="1" x14ac:dyDescent="0.25">
      <c r="A34" s="20" t="s">
        <v>3</v>
      </c>
      <c r="B34" s="223">
        <f t="shared" si="1"/>
        <v>0</v>
      </c>
      <c r="C34" s="219"/>
      <c r="D34" s="219"/>
      <c r="E34" s="219"/>
      <c r="F34" s="72">
        <f t="shared" si="4"/>
        <v>0</v>
      </c>
      <c r="G34" s="29"/>
      <c r="H34" s="29"/>
      <c r="I34" s="29"/>
      <c r="J34" s="32">
        <f t="shared" si="0"/>
        <v>0</v>
      </c>
      <c r="K34" s="34"/>
      <c r="L34" s="34"/>
      <c r="M34" s="34"/>
      <c r="N34" s="36"/>
    </row>
    <row r="35" spans="1:14" hidden="1" x14ac:dyDescent="0.25">
      <c r="A35" s="20" t="s">
        <v>40</v>
      </c>
      <c r="B35" s="223">
        <f t="shared" si="1"/>
        <v>0</v>
      </c>
      <c r="C35" s="219"/>
      <c r="D35" s="219"/>
      <c r="E35" s="219"/>
      <c r="F35" s="72">
        <f t="shared" si="4"/>
        <v>0</v>
      </c>
      <c r="G35" s="29"/>
      <c r="H35" s="29"/>
      <c r="I35" s="29"/>
      <c r="J35" s="32">
        <f t="shared" si="0"/>
        <v>0</v>
      </c>
      <c r="K35" s="34"/>
      <c r="L35" s="34"/>
      <c r="M35" s="34"/>
      <c r="N35" s="36"/>
    </row>
    <row r="36" spans="1:14" hidden="1" x14ac:dyDescent="0.25">
      <c r="A36" s="20" t="s">
        <v>41</v>
      </c>
      <c r="B36" s="223">
        <f t="shared" si="1"/>
        <v>0</v>
      </c>
      <c r="C36" s="219"/>
      <c r="D36" s="219"/>
      <c r="E36" s="219"/>
      <c r="F36" s="72">
        <f t="shared" si="4"/>
        <v>0</v>
      </c>
      <c r="G36" s="29"/>
      <c r="H36" s="29"/>
      <c r="I36" s="29"/>
      <c r="J36" s="32">
        <f t="shared" si="0"/>
        <v>0</v>
      </c>
      <c r="K36" s="34"/>
      <c r="L36" s="34"/>
      <c r="M36" s="34"/>
      <c r="N36" s="36"/>
    </row>
    <row r="37" spans="1:14" hidden="1" x14ac:dyDescent="0.25">
      <c r="A37" s="20" t="s">
        <v>42</v>
      </c>
      <c r="B37" s="223">
        <f t="shared" si="1"/>
        <v>0</v>
      </c>
      <c r="C37" s="219"/>
      <c r="D37" s="219"/>
      <c r="E37" s="219"/>
      <c r="F37" s="72">
        <f t="shared" si="4"/>
        <v>0</v>
      </c>
      <c r="G37" s="29"/>
      <c r="H37" s="29"/>
      <c r="I37" s="29"/>
      <c r="J37" s="32">
        <f t="shared" si="0"/>
        <v>0</v>
      </c>
      <c r="K37" s="34"/>
      <c r="L37" s="34"/>
      <c r="M37" s="34"/>
      <c r="N37" s="36"/>
    </row>
    <row r="38" spans="1:14" hidden="1" x14ac:dyDescent="0.25">
      <c r="A38" s="20" t="s">
        <v>28</v>
      </c>
      <c r="B38" s="223">
        <f t="shared" si="1"/>
        <v>0</v>
      </c>
      <c r="C38" s="219"/>
      <c r="D38" s="219"/>
      <c r="E38" s="219"/>
      <c r="F38" s="72">
        <f t="shared" si="4"/>
        <v>0</v>
      </c>
      <c r="G38" s="29"/>
      <c r="H38" s="29"/>
      <c r="I38" s="29"/>
      <c r="J38" s="32">
        <f t="shared" ref="J38:J72" si="5">SUM(K38:N38)</f>
        <v>0</v>
      </c>
      <c r="K38" s="34"/>
      <c r="L38" s="34"/>
      <c r="M38" s="34"/>
      <c r="N38" s="36"/>
    </row>
    <row r="39" spans="1:14" hidden="1" x14ac:dyDescent="0.25">
      <c r="A39" s="20" t="s">
        <v>43</v>
      </c>
      <c r="B39" s="223">
        <f t="shared" si="1"/>
        <v>0</v>
      </c>
      <c r="C39" s="219"/>
      <c r="D39" s="219"/>
      <c r="E39" s="219"/>
      <c r="F39" s="72">
        <f t="shared" si="4"/>
        <v>0</v>
      </c>
      <c r="G39" s="29"/>
      <c r="H39" s="29"/>
      <c r="I39" s="29"/>
      <c r="J39" s="32">
        <f t="shared" si="5"/>
        <v>0</v>
      </c>
      <c r="K39" s="34"/>
      <c r="L39" s="34"/>
      <c r="M39" s="34"/>
      <c r="N39" s="36"/>
    </row>
    <row r="40" spans="1:14" hidden="1" x14ac:dyDescent="0.25">
      <c r="A40" s="20" t="s">
        <v>100</v>
      </c>
      <c r="B40" s="223">
        <f t="shared" si="1"/>
        <v>0</v>
      </c>
      <c r="C40" s="219"/>
      <c r="D40" s="219"/>
      <c r="E40" s="219"/>
      <c r="F40" s="72">
        <f t="shared" si="4"/>
        <v>0</v>
      </c>
      <c r="G40" s="29"/>
      <c r="H40" s="29"/>
      <c r="I40" s="29"/>
      <c r="J40" s="32">
        <f t="shared" si="5"/>
        <v>0</v>
      </c>
      <c r="K40" s="34"/>
      <c r="L40" s="34"/>
      <c r="M40" s="34">
        <v>0</v>
      </c>
      <c r="N40" s="36"/>
    </row>
    <row r="41" spans="1:14" x14ac:dyDescent="0.25">
      <c r="A41" s="20" t="s">
        <v>44</v>
      </c>
      <c r="B41" s="223">
        <f t="shared" si="1"/>
        <v>0</v>
      </c>
      <c r="C41" s="219"/>
      <c r="D41" s="219"/>
      <c r="E41" s="219"/>
      <c r="F41" s="72">
        <f t="shared" si="4"/>
        <v>350</v>
      </c>
      <c r="G41" s="29">
        <v>250</v>
      </c>
      <c r="H41" s="29">
        <v>100</v>
      </c>
      <c r="I41" s="29"/>
      <c r="J41" s="32">
        <f t="shared" si="5"/>
        <v>187.48000000000002</v>
      </c>
      <c r="K41" s="34">
        <v>184.58</v>
      </c>
      <c r="L41" s="34"/>
      <c r="M41" s="34">
        <v>2.9</v>
      </c>
      <c r="N41" s="36">
        <v>0</v>
      </c>
    </row>
    <row r="42" spans="1:14" x14ac:dyDescent="0.25">
      <c r="A42" s="20" t="s">
        <v>4</v>
      </c>
      <c r="B42" s="223">
        <f t="shared" si="1"/>
        <v>0</v>
      </c>
      <c r="C42" s="219"/>
      <c r="D42" s="219"/>
      <c r="E42" s="219"/>
      <c r="F42" s="72">
        <f t="shared" si="4"/>
        <v>180</v>
      </c>
      <c r="G42" s="29">
        <v>80</v>
      </c>
      <c r="H42" s="29">
        <v>100</v>
      </c>
      <c r="I42" s="29"/>
      <c r="J42" s="32">
        <f t="shared" si="5"/>
        <v>92.86</v>
      </c>
      <c r="K42" s="34">
        <v>77.56</v>
      </c>
      <c r="L42" s="34">
        <v>15.3</v>
      </c>
      <c r="M42" s="34"/>
      <c r="N42" s="36"/>
    </row>
    <row r="43" spans="1:14" x14ac:dyDescent="0.25">
      <c r="A43" s="20" t="s">
        <v>45</v>
      </c>
      <c r="B43" s="223">
        <f t="shared" si="1"/>
        <v>0</v>
      </c>
      <c r="C43" s="224"/>
      <c r="D43" s="219"/>
      <c r="E43" s="219"/>
      <c r="F43" s="72">
        <f t="shared" si="4"/>
        <v>181.44000000000003</v>
      </c>
      <c r="G43" s="79">
        <f>14.4*12*1.05</f>
        <v>181.44000000000003</v>
      </c>
      <c r="H43" s="29"/>
      <c r="I43" s="29"/>
      <c r="J43" s="32">
        <f t="shared" si="5"/>
        <v>28.8</v>
      </c>
      <c r="K43" s="34">
        <v>28.8</v>
      </c>
      <c r="L43" s="34"/>
      <c r="M43" s="34"/>
      <c r="N43" s="36"/>
    </row>
    <row r="44" spans="1:14" x14ac:dyDescent="0.25">
      <c r="A44" s="20" t="s">
        <v>46</v>
      </c>
      <c r="B44" s="223">
        <f t="shared" si="1"/>
        <v>0</v>
      </c>
      <c r="C44" s="219"/>
      <c r="D44" s="219"/>
      <c r="E44" s="219"/>
      <c r="F44" s="72">
        <f t="shared" si="4"/>
        <v>0</v>
      </c>
      <c r="G44" s="29"/>
      <c r="H44" s="29"/>
      <c r="I44" s="29"/>
      <c r="J44" s="32">
        <f t="shared" si="5"/>
        <v>483.93</v>
      </c>
      <c r="K44" s="34">
        <v>483.93</v>
      </c>
      <c r="L44" s="34"/>
      <c r="M44" s="34"/>
      <c r="N44" s="36"/>
    </row>
    <row r="45" spans="1:14" x14ac:dyDescent="0.25">
      <c r="A45" s="20" t="s">
        <v>47</v>
      </c>
      <c r="B45" s="223">
        <f t="shared" si="1"/>
        <v>0</v>
      </c>
      <c r="C45" s="219"/>
      <c r="D45" s="219"/>
      <c r="E45" s="219"/>
      <c r="F45" s="72">
        <f t="shared" si="4"/>
        <v>0</v>
      </c>
      <c r="G45" s="29"/>
      <c r="H45" s="29"/>
      <c r="I45" s="29"/>
      <c r="J45" s="32">
        <f t="shared" si="5"/>
        <v>0</v>
      </c>
      <c r="K45" s="34"/>
      <c r="L45" s="34"/>
      <c r="M45" s="34"/>
      <c r="N45" s="36"/>
    </row>
    <row r="46" spans="1:14" x14ac:dyDescent="0.25">
      <c r="A46" s="5" t="s">
        <v>48</v>
      </c>
      <c r="B46" s="223">
        <f t="shared" si="1"/>
        <v>0</v>
      </c>
      <c r="C46" s="219"/>
      <c r="D46" s="219"/>
      <c r="E46" s="219"/>
      <c r="F46" s="72">
        <f t="shared" si="4"/>
        <v>0</v>
      </c>
      <c r="G46" s="29"/>
      <c r="H46" s="29"/>
      <c r="I46" s="29"/>
      <c r="J46" s="32">
        <f t="shared" si="5"/>
        <v>0</v>
      </c>
      <c r="K46" s="34"/>
      <c r="L46" s="34"/>
      <c r="M46" s="34"/>
      <c r="N46" s="36"/>
    </row>
    <row r="47" spans="1:14" x14ac:dyDescent="0.25">
      <c r="A47" s="20" t="s">
        <v>49</v>
      </c>
      <c r="B47" s="223">
        <f t="shared" si="1"/>
        <v>0</v>
      </c>
      <c r="C47" s="219"/>
      <c r="D47" s="219"/>
      <c r="E47" s="219"/>
      <c r="F47" s="72">
        <f t="shared" si="4"/>
        <v>0</v>
      </c>
      <c r="G47" s="29"/>
      <c r="H47" s="29"/>
      <c r="I47" s="29"/>
      <c r="J47" s="32">
        <f t="shared" si="5"/>
        <v>0</v>
      </c>
      <c r="K47" s="34"/>
      <c r="L47" s="34"/>
      <c r="M47" s="34"/>
      <c r="N47" s="36"/>
    </row>
    <row r="48" spans="1:14" x14ac:dyDescent="0.25">
      <c r="A48" s="177" t="s">
        <v>267</v>
      </c>
      <c r="B48" s="223"/>
      <c r="C48" s="219"/>
      <c r="D48" s="219"/>
      <c r="E48" s="219"/>
      <c r="F48" s="72"/>
      <c r="G48" s="29"/>
      <c r="H48" s="29"/>
      <c r="I48" s="29"/>
      <c r="J48" s="32"/>
      <c r="K48" s="34"/>
      <c r="L48" s="34"/>
      <c r="M48" s="34"/>
      <c r="N48" s="36"/>
    </row>
    <row r="49" spans="1:14" x14ac:dyDescent="0.25">
      <c r="A49" s="6" t="s">
        <v>11</v>
      </c>
      <c r="B49" s="223">
        <f t="shared" si="1"/>
        <v>0</v>
      </c>
      <c r="C49" s="219"/>
      <c r="D49" s="219"/>
      <c r="E49" s="219"/>
      <c r="F49" s="72">
        <f t="shared" ref="F49:F50" si="6">SUM(G49:I49)</f>
        <v>0</v>
      </c>
      <c r="G49" s="29"/>
      <c r="H49" s="29"/>
      <c r="I49" s="29"/>
      <c r="J49" s="57"/>
      <c r="K49" s="34">
        <v>1853.63</v>
      </c>
      <c r="L49" s="34"/>
      <c r="M49" s="34"/>
      <c r="N49" s="36"/>
    </row>
    <row r="50" spans="1:14" x14ac:dyDescent="0.25">
      <c r="A50" s="6" t="s">
        <v>12</v>
      </c>
      <c r="B50" s="223">
        <f t="shared" si="1"/>
        <v>0</v>
      </c>
      <c r="C50" s="219"/>
      <c r="D50" s="219"/>
      <c r="E50" s="219"/>
      <c r="F50" s="72">
        <f t="shared" si="6"/>
        <v>0</v>
      </c>
      <c r="G50" s="29"/>
      <c r="H50" s="29"/>
      <c r="I50" s="29"/>
      <c r="J50" s="57"/>
      <c r="K50" s="34">
        <v>990.52</v>
      </c>
      <c r="L50" s="34"/>
      <c r="M50" s="34"/>
      <c r="N50" s="36"/>
    </row>
    <row r="51" spans="1:14" x14ac:dyDescent="0.25">
      <c r="A51" s="116" t="s">
        <v>269</v>
      </c>
      <c r="B51" s="223"/>
      <c r="C51" s="219"/>
      <c r="D51" s="219"/>
      <c r="E51" s="219"/>
      <c r="F51" s="72"/>
      <c r="G51" s="29"/>
      <c r="H51" s="29"/>
      <c r="I51" s="29"/>
      <c r="J51" s="57"/>
      <c r="K51" s="34"/>
      <c r="L51" s="34"/>
      <c r="M51" s="34"/>
      <c r="N51" s="36"/>
    </row>
    <row r="52" spans="1:14" x14ac:dyDescent="0.25">
      <c r="A52" s="116" t="s">
        <v>250</v>
      </c>
      <c r="B52" s="223"/>
      <c r="C52" s="219"/>
      <c r="D52" s="219"/>
      <c r="E52" s="219"/>
      <c r="F52" s="72"/>
      <c r="G52" s="29"/>
      <c r="H52" s="29"/>
      <c r="I52" s="29"/>
      <c r="J52" s="57"/>
      <c r="K52" s="34"/>
      <c r="L52" s="34"/>
      <c r="M52" s="34"/>
      <c r="N52" s="36"/>
    </row>
    <row r="53" spans="1:14" x14ac:dyDescent="0.25">
      <c r="A53" s="20" t="s">
        <v>101</v>
      </c>
      <c r="B53" s="223">
        <f t="shared" si="1"/>
        <v>0</v>
      </c>
      <c r="C53" s="219"/>
      <c r="D53" s="219"/>
      <c r="E53" s="219"/>
      <c r="F53" s="72">
        <f t="shared" ref="F53:F73" si="7">SUM(G53:I53)</f>
        <v>0</v>
      </c>
      <c r="G53" s="29"/>
      <c r="H53" s="29"/>
      <c r="I53" s="29"/>
      <c r="J53" s="57"/>
      <c r="K53" s="34"/>
      <c r="L53" s="34"/>
      <c r="M53" s="34"/>
      <c r="N53" s="36"/>
    </row>
    <row r="54" spans="1:14" x14ac:dyDescent="0.25">
      <c r="A54" s="6" t="s">
        <v>5</v>
      </c>
      <c r="B54" s="223">
        <f t="shared" si="1"/>
        <v>0</v>
      </c>
      <c r="C54" s="224"/>
      <c r="D54" s="219"/>
      <c r="E54" s="219"/>
      <c r="F54" s="72">
        <f t="shared" si="7"/>
        <v>68300</v>
      </c>
      <c r="G54" s="79">
        <v>68300</v>
      </c>
      <c r="H54" s="29"/>
      <c r="I54" s="29"/>
      <c r="J54" s="57">
        <f>SUM(K49:K63)-K55</f>
        <v>58777.780000000006</v>
      </c>
      <c r="K54" s="34">
        <v>44899.02</v>
      </c>
      <c r="L54" s="34"/>
      <c r="M54" s="34"/>
      <c r="N54" s="36"/>
    </row>
    <row r="55" spans="1:14" x14ac:dyDescent="0.25">
      <c r="A55" s="21" t="s">
        <v>50</v>
      </c>
      <c r="B55" s="223">
        <f t="shared" si="1"/>
        <v>0</v>
      </c>
      <c r="C55" s="219"/>
      <c r="D55" s="219"/>
      <c r="E55" s="219"/>
      <c r="F55" s="72">
        <f t="shared" si="7"/>
        <v>6026</v>
      </c>
      <c r="G55" s="29">
        <v>6026</v>
      </c>
      <c r="H55" s="29"/>
      <c r="I55" s="29"/>
      <c r="J55" s="57">
        <f t="shared" ref="J55" si="8">SUM(K55:M55)</f>
        <v>5117</v>
      </c>
      <c r="K55" s="34">
        <v>5117</v>
      </c>
      <c r="L55" s="34"/>
      <c r="M55" s="34"/>
      <c r="N55" s="36"/>
    </row>
    <row r="56" spans="1:14" x14ac:dyDescent="0.25">
      <c r="A56" s="5" t="s">
        <v>13</v>
      </c>
      <c r="B56" s="223">
        <f t="shared" si="1"/>
        <v>0</v>
      </c>
      <c r="C56" s="219"/>
      <c r="D56" s="219"/>
      <c r="E56" s="219"/>
      <c r="F56" s="72">
        <f t="shared" si="7"/>
        <v>0</v>
      </c>
      <c r="G56" s="29"/>
      <c r="H56" s="29"/>
      <c r="I56" s="29"/>
      <c r="J56" s="57"/>
      <c r="K56" s="34">
        <v>-478.53</v>
      </c>
      <c r="L56" s="34"/>
      <c r="M56" s="34"/>
      <c r="N56" s="36"/>
    </row>
    <row r="57" spans="1:14" hidden="1" x14ac:dyDescent="0.25">
      <c r="A57" s="5" t="s">
        <v>102</v>
      </c>
      <c r="B57" s="223">
        <f t="shared" si="1"/>
        <v>0</v>
      </c>
      <c r="C57" s="219"/>
      <c r="D57" s="219"/>
      <c r="E57" s="219"/>
      <c r="F57" s="72">
        <f t="shared" si="7"/>
        <v>0</v>
      </c>
      <c r="G57" s="29"/>
      <c r="H57" s="29"/>
      <c r="I57" s="29"/>
      <c r="J57" s="57"/>
      <c r="K57" s="34"/>
      <c r="L57" s="34"/>
      <c r="M57" s="34"/>
      <c r="N57" s="36"/>
    </row>
    <row r="58" spans="1:14" hidden="1" x14ac:dyDescent="0.25">
      <c r="A58" s="5" t="s">
        <v>51</v>
      </c>
      <c r="B58" s="223">
        <f t="shared" si="1"/>
        <v>0</v>
      </c>
      <c r="C58" s="219"/>
      <c r="D58" s="219"/>
      <c r="E58" s="219"/>
      <c r="F58" s="72">
        <f t="shared" si="7"/>
        <v>0</v>
      </c>
      <c r="G58" s="29"/>
      <c r="H58" s="29"/>
      <c r="I58" s="29"/>
      <c r="J58" s="57"/>
      <c r="K58" s="34"/>
      <c r="L58" s="34"/>
      <c r="M58" s="34"/>
      <c r="N58" s="36"/>
    </row>
    <row r="59" spans="1:14" x14ac:dyDescent="0.25">
      <c r="A59" s="5" t="s">
        <v>14</v>
      </c>
      <c r="B59" s="223">
        <f t="shared" si="1"/>
        <v>0</v>
      </c>
      <c r="C59" s="219"/>
      <c r="D59" s="219"/>
      <c r="E59" s="219"/>
      <c r="F59" s="72">
        <f t="shared" si="7"/>
        <v>0</v>
      </c>
      <c r="G59" s="29"/>
      <c r="H59" s="29"/>
      <c r="I59" s="29"/>
      <c r="J59" s="57"/>
      <c r="K59" s="34">
        <v>8718.5300000000007</v>
      </c>
      <c r="L59" s="34"/>
      <c r="M59" s="34"/>
      <c r="N59" s="36"/>
    </row>
    <row r="60" spans="1:14" x14ac:dyDescent="0.25">
      <c r="A60" s="5" t="s">
        <v>15</v>
      </c>
      <c r="B60" s="223">
        <f t="shared" si="1"/>
        <v>0</v>
      </c>
      <c r="C60" s="219"/>
      <c r="D60" s="219"/>
      <c r="E60" s="219"/>
      <c r="F60" s="72">
        <f t="shared" si="7"/>
        <v>0</v>
      </c>
      <c r="G60" s="29"/>
      <c r="H60" s="29"/>
      <c r="I60" s="29"/>
      <c r="J60" s="57"/>
      <c r="K60" s="34">
        <v>281.16000000000003</v>
      </c>
      <c r="L60" s="34"/>
      <c r="M60" s="34"/>
      <c r="N60" s="36"/>
    </row>
    <row r="61" spans="1:14" x14ac:dyDescent="0.25">
      <c r="A61" s="5" t="s">
        <v>16</v>
      </c>
      <c r="B61" s="223">
        <f t="shared" si="1"/>
        <v>0</v>
      </c>
      <c r="C61" s="219"/>
      <c r="D61" s="219"/>
      <c r="E61" s="219"/>
      <c r="F61" s="72">
        <f t="shared" si="7"/>
        <v>0</v>
      </c>
      <c r="G61" s="29"/>
      <c r="H61" s="29"/>
      <c r="I61" s="29"/>
      <c r="J61" s="57"/>
      <c r="K61" s="34">
        <v>2398.15</v>
      </c>
      <c r="L61" s="34"/>
      <c r="M61" s="34"/>
      <c r="N61" s="36"/>
    </row>
    <row r="62" spans="1:14" x14ac:dyDescent="0.25">
      <c r="A62" s="5" t="s">
        <v>17</v>
      </c>
      <c r="B62" s="223">
        <f t="shared" si="1"/>
        <v>0</v>
      </c>
      <c r="C62" s="219"/>
      <c r="D62" s="219"/>
      <c r="E62" s="219"/>
      <c r="F62" s="72">
        <f t="shared" si="7"/>
        <v>0</v>
      </c>
      <c r="G62" s="29"/>
      <c r="H62" s="29"/>
      <c r="I62" s="29"/>
      <c r="J62" s="57"/>
      <c r="K62" s="34">
        <v>256.68</v>
      </c>
      <c r="L62" s="34"/>
      <c r="M62" s="34"/>
      <c r="N62" s="36"/>
    </row>
    <row r="63" spans="1:14" x14ac:dyDescent="0.25">
      <c r="A63" s="5" t="s">
        <v>18</v>
      </c>
      <c r="B63" s="223">
        <f t="shared" si="1"/>
        <v>0</v>
      </c>
      <c r="C63" s="219"/>
      <c r="D63" s="219"/>
      <c r="E63" s="219"/>
      <c r="F63" s="72">
        <f t="shared" si="7"/>
        <v>0</v>
      </c>
      <c r="G63" s="29"/>
      <c r="H63" s="29"/>
      <c r="I63" s="29"/>
      <c r="J63" s="57"/>
      <c r="K63" s="34">
        <v>-141.38</v>
      </c>
      <c r="L63" s="34"/>
      <c r="M63" s="34"/>
      <c r="N63" s="36"/>
    </row>
    <row r="64" spans="1:14" x14ac:dyDescent="0.25">
      <c r="A64" s="21" t="s">
        <v>19</v>
      </c>
      <c r="B64" s="223">
        <f t="shared" si="1"/>
        <v>0</v>
      </c>
      <c r="C64" s="219"/>
      <c r="D64" s="219"/>
      <c r="E64" s="219"/>
      <c r="F64" s="72">
        <f t="shared" si="7"/>
        <v>275</v>
      </c>
      <c r="G64" s="29">
        <v>275</v>
      </c>
      <c r="H64" s="29"/>
      <c r="I64" s="29"/>
      <c r="J64" s="32">
        <f t="shared" si="5"/>
        <v>212.58</v>
      </c>
      <c r="K64" s="34">
        <v>212.58</v>
      </c>
      <c r="L64" s="34"/>
      <c r="M64" s="34"/>
      <c r="N64" s="36"/>
    </row>
    <row r="65" spans="1:14" x14ac:dyDescent="0.25">
      <c r="A65" s="21" t="s">
        <v>52</v>
      </c>
      <c r="B65" s="223">
        <f t="shared" si="1"/>
        <v>0</v>
      </c>
      <c r="C65" s="219"/>
      <c r="D65" s="219"/>
      <c r="E65" s="219"/>
      <c r="F65" s="72">
        <f t="shared" si="7"/>
        <v>100</v>
      </c>
      <c r="G65" s="29">
        <v>100</v>
      </c>
      <c r="H65" s="29"/>
      <c r="I65" s="29"/>
      <c r="J65" s="32">
        <f t="shared" si="5"/>
        <v>8.42</v>
      </c>
      <c r="K65" s="34">
        <v>8.42</v>
      </c>
      <c r="L65" s="34"/>
      <c r="M65" s="34"/>
      <c r="N65" s="36"/>
    </row>
    <row r="66" spans="1:14" x14ac:dyDescent="0.25">
      <c r="A66" s="20" t="s">
        <v>103</v>
      </c>
      <c r="B66" s="223">
        <f t="shared" si="1"/>
        <v>0</v>
      </c>
      <c r="C66" s="219"/>
      <c r="D66" s="219"/>
      <c r="E66" s="219"/>
      <c r="F66" s="72">
        <f t="shared" si="7"/>
        <v>0</v>
      </c>
      <c r="G66" s="29"/>
      <c r="H66" s="29"/>
      <c r="I66" s="29"/>
      <c r="J66" s="32">
        <f t="shared" si="5"/>
        <v>0</v>
      </c>
      <c r="K66" s="34"/>
      <c r="L66" s="34"/>
      <c r="M66" s="34"/>
      <c r="N66" s="36"/>
    </row>
    <row r="67" spans="1:14" x14ac:dyDescent="0.25">
      <c r="A67" s="20" t="s">
        <v>104</v>
      </c>
      <c r="B67" s="223">
        <f t="shared" si="1"/>
        <v>0</v>
      </c>
      <c r="C67" s="219"/>
      <c r="D67" s="219"/>
      <c r="E67" s="219"/>
      <c r="F67" s="72">
        <f t="shared" si="7"/>
        <v>45</v>
      </c>
      <c r="G67" s="29">
        <v>45</v>
      </c>
      <c r="H67" s="29"/>
      <c r="I67" s="29"/>
      <c r="J67" s="32">
        <f t="shared" si="5"/>
        <v>36.96</v>
      </c>
      <c r="K67" s="34">
        <v>36.96</v>
      </c>
      <c r="L67" s="34"/>
      <c r="M67" s="34"/>
      <c r="N67" s="36"/>
    </row>
    <row r="68" spans="1:14" hidden="1" x14ac:dyDescent="0.25">
      <c r="A68" s="20" t="s">
        <v>53</v>
      </c>
      <c r="B68" s="223">
        <f t="shared" si="1"/>
        <v>0</v>
      </c>
      <c r="C68" s="219"/>
      <c r="D68" s="219"/>
      <c r="E68" s="219"/>
      <c r="F68" s="72">
        <f t="shared" si="7"/>
        <v>0</v>
      </c>
      <c r="G68" s="29"/>
      <c r="H68" s="29"/>
      <c r="I68" s="29"/>
      <c r="J68" s="32">
        <f t="shared" si="5"/>
        <v>0</v>
      </c>
      <c r="K68" s="34"/>
      <c r="L68" s="34"/>
      <c r="M68" s="34"/>
      <c r="N68" s="36"/>
    </row>
    <row r="69" spans="1:14" hidden="1" x14ac:dyDescent="0.25">
      <c r="A69" s="5" t="s">
        <v>54</v>
      </c>
      <c r="B69" s="223">
        <f t="shared" si="1"/>
        <v>0</v>
      </c>
      <c r="C69" s="219"/>
      <c r="D69" s="219"/>
      <c r="E69" s="219"/>
      <c r="F69" s="72">
        <f t="shared" si="7"/>
        <v>0</v>
      </c>
      <c r="G69" s="29"/>
      <c r="H69" s="29"/>
      <c r="I69" s="29"/>
      <c r="J69" s="32">
        <f t="shared" si="5"/>
        <v>0</v>
      </c>
      <c r="K69" s="34"/>
      <c r="L69" s="34"/>
      <c r="M69" s="34"/>
      <c r="N69" s="36"/>
    </row>
    <row r="70" spans="1:14" hidden="1" x14ac:dyDescent="0.25">
      <c r="A70" s="6" t="s">
        <v>105</v>
      </c>
      <c r="B70" s="223">
        <f t="shared" si="1"/>
        <v>0</v>
      </c>
      <c r="C70" s="219"/>
      <c r="D70" s="219"/>
      <c r="E70" s="219"/>
      <c r="F70" s="72">
        <f t="shared" si="7"/>
        <v>0</v>
      </c>
      <c r="G70" s="29"/>
      <c r="H70" s="29"/>
      <c r="I70" s="29"/>
      <c r="J70" s="32">
        <f t="shared" si="5"/>
        <v>0</v>
      </c>
      <c r="K70" s="34"/>
      <c r="L70" s="34">
        <v>0</v>
      </c>
      <c r="M70" s="34"/>
      <c r="N70" s="36"/>
    </row>
    <row r="71" spans="1:14" hidden="1" x14ac:dyDescent="0.25">
      <c r="A71" s="20" t="s">
        <v>55</v>
      </c>
      <c r="B71" s="223">
        <f t="shared" si="1"/>
        <v>0</v>
      </c>
      <c r="C71" s="219"/>
      <c r="D71" s="219"/>
      <c r="E71" s="219"/>
      <c r="F71" s="72">
        <f t="shared" si="7"/>
        <v>0</v>
      </c>
      <c r="G71" s="29"/>
      <c r="H71" s="29"/>
      <c r="I71" s="29"/>
      <c r="J71" s="32">
        <f t="shared" si="5"/>
        <v>0</v>
      </c>
      <c r="K71" s="34"/>
      <c r="L71" s="34"/>
      <c r="M71" s="34"/>
      <c r="N71" s="36"/>
    </row>
    <row r="72" spans="1:14" x14ac:dyDescent="0.25">
      <c r="A72" s="20" t="s">
        <v>56</v>
      </c>
      <c r="B72" s="223">
        <f t="shared" si="1"/>
        <v>0</v>
      </c>
      <c r="C72" s="219"/>
      <c r="D72" s="219"/>
      <c r="E72" s="219"/>
      <c r="F72" s="72">
        <f t="shared" si="7"/>
        <v>861</v>
      </c>
      <c r="G72" s="29">
        <v>861</v>
      </c>
      <c r="H72" s="29"/>
      <c r="I72" s="29"/>
      <c r="J72" s="32">
        <f t="shared" si="5"/>
        <v>954</v>
      </c>
      <c r="K72" s="34">
        <v>954</v>
      </c>
      <c r="L72" s="34"/>
      <c r="M72" s="34"/>
      <c r="N72" s="36"/>
    </row>
    <row r="73" spans="1:14" hidden="1" x14ac:dyDescent="0.25">
      <c r="A73" s="5" t="s">
        <v>57</v>
      </c>
      <c r="B73" s="223">
        <f t="shared" si="1"/>
        <v>0</v>
      </c>
      <c r="C73" s="219"/>
      <c r="D73" s="219"/>
      <c r="E73" s="219"/>
      <c r="F73" s="72">
        <f t="shared" si="7"/>
        <v>0</v>
      </c>
      <c r="G73" s="29"/>
      <c r="H73" s="29"/>
      <c r="I73" s="29"/>
      <c r="J73" s="32">
        <f t="shared" ref="J73:J105" si="9">SUM(K73:N73)</f>
        <v>0</v>
      </c>
      <c r="K73" s="34">
        <v>0</v>
      </c>
      <c r="L73" s="34"/>
      <c r="M73" s="34"/>
      <c r="N73" s="36"/>
    </row>
    <row r="74" spans="1:14" hidden="1" x14ac:dyDescent="0.25">
      <c r="A74" s="20" t="s">
        <v>58</v>
      </c>
      <c r="B74" s="223">
        <f t="shared" ref="B74:B124" si="10">SUM(C74:E74)</f>
        <v>0</v>
      </c>
      <c r="C74" s="219"/>
      <c r="D74" s="219"/>
      <c r="E74" s="219"/>
      <c r="F74" s="72">
        <f t="shared" ref="F74:F78" si="11">SUM(G74:I74)</f>
        <v>0</v>
      </c>
      <c r="G74" s="29"/>
      <c r="H74" s="29"/>
      <c r="I74" s="29"/>
      <c r="J74" s="32">
        <f t="shared" si="9"/>
        <v>0</v>
      </c>
      <c r="K74" s="34"/>
      <c r="L74" s="34"/>
      <c r="M74" s="34"/>
      <c r="N74" s="36"/>
    </row>
    <row r="75" spans="1:14" x14ac:dyDescent="0.25">
      <c r="A75" s="5" t="s">
        <v>59</v>
      </c>
      <c r="B75" s="223">
        <f t="shared" si="10"/>
        <v>0</v>
      </c>
      <c r="C75" s="219"/>
      <c r="D75" s="219"/>
      <c r="E75" s="219"/>
      <c r="F75" s="72">
        <f t="shared" si="11"/>
        <v>6863</v>
      </c>
      <c r="G75" s="29">
        <v>6863</v>
      </c>
      <c r="H75" s="29"/>
      <c r="I75" s="29"/>
      <c r="J75" s="32">
        <f t="shared" si="9"/>
        <v>5315.9</v>
      </c>
      <c r="K75" s="34">
        <v>5315.9</v>
      </c>
      <c r="L75" s="34"/>
      <c r="M75" s="34"/>
      <c r="N75" s="36"/>
    </row>
    <row r="76" spans="1:14" x14ac:dyDescent="0.25">
      <c r="A76" s="20" t="s">
        <v>23</v>
      </c>
      <c r="B76" s="223">
        <f t="shared" si="10"/>
        <v>0</v>
      </c>
      <c r="C76" s="219"/>
      <c r="D76" s="219"/>
      <c r="E76" s="219"/>
      <c r="F76" s="72">
        <f t="shared" si="11"/>
        <v>0</v>
      </c>
      <c r="G76" s="29"/>
      <c r="H76" s="29"/>
      <c r="I76" s="29"/>
      <c r="J76" s="32">
        <f t="shared" si="9"/>
        <v>0</v>
      </c>
      <c r="K76" s="34"/>
      <c r="L76" s="34"/>
      <c r="M76" s="34"/>
      <c r="N76" s="36"/>
    </row>
    <row r="77" spans="1:14" x14ac:dyDescent="0.25">
      <c r="A77" s="20" t="s">
        <v>60</v>
      </c>
      <c r="B77" s="223">
        <f t="shared" si="10"/>
        <v>0</v>
      </c>
      <c r="C77" s="219"/>
      <c r="D77" s="219"/>
      <c r="E77" s="219"/>
      <c r="F77" s="72">
        <f t="shared" si="11"/>
        <v>0</v>
      </c>
      <c r="G77" s="29"/>
      <c r="H77" s="29"/>
      <c r="I77" s="29"/>
      <c r="J77" s="32">
        <f t="shared" si="9"/>
        <v>0</v>
      </c>
      <c r="K77" s="34"/>
      <c r="L77" s="34"/>
      <c r="M77" s="34"/>
      <c r="N77" s="36"/>
    </row>
    <row r="78" spans="1:14" x14ac:dyDescent="0.25">
      <c r="A78" s="20" t="s">
        <v>61</v>
      </c>
      <c r="B78" s="223">
        <f t="shared" si="10"/>
        <v>0</v>
      </c>
      <c r="C78" s="219"/>
      <c r="D78" s="219"/>
      <c r="E78" s="219"/>
      <c r="F78" s="72">
        <f t="shared" si="11"/>
        <v>0</v>
      </c>
      <c r="G78" s="29"/>
      <c r="H78" s="29"/>
      <c r="I78" s="29"/>
      <c r="J78" s="32">
        <f t="shared" si="9"/>
        <v>0</v>
      </c>
      <c r="K78" s="34"/>
      <c r="L78" s="34"/>
      <c r="M78" s="34"/>
      <c r="N78" s="36"/>
    </row>
    <row r="79" spans="1:14" x14ac:dyDescent="0.25">
      <c r="A79" s="177" t="s">
        <v>271</v>
      </c>
      <c r="B79" s="223"/>
      <c r="C79" s="219"/>
      <c r="D79" s="219"/>
      <c r="E79" s="219"/>
      <c r="F79" s="72"/>
      <c r="G79" s="29"/>
      <c r="H79" s="29"/>
      <c r="I79" s="29"/>
      <c r="J79" s="32"/>
      <c r="K79" s="34"/>
      <c r="L79" s="34"/>
      <c r="M79" s="34"/>
      <c r="N79" s="36"/>
    </row>
    <row r="80" spans="1:14" x14ac:dyDescent="0.25">
      <c r="A80" s="5" t="s">
        <v>106</v>
      </c>
      <c r="B80" s="223">
        <f t="shared" si="10"/>
        <v>0</v>
      </c>
      <c r="C80" s="219"/>
      <c r="D80" s="219"/>
      <c r="E80" s="219"/>
      <c r="F80" s="72">
        <f t="shared" ref="F80:F124" si="12">SUM(G80:I80)</f>
        <v>-4500</v>
      </c>
      <c r="G80" s="29">
        <v>-4500</v>
      </c>
      <c r="H80" s="29"/>
      <c r="I80" s="29"/>
      <c r="J80" s="32">
        <f t="shared" si="9"/>
        <v>-3848.65</v>
      </c>
      <c r="K80" s="34">
        <v>-3848.65</v>
      </c>
      <c r="L80" s="34"/>
      <c r="M80" s="34"/>
      <c r="N80" s="36"/>
    </row>
    <row r="81" spans="1:14" hidden="1" x14ac:dyDescent="0.25">
      <c r="A81" s="5" t="s">
        <v>107</v>
      </c>
      <c r="B81" s="223">
        <f t="shared" si="10"/>
        <v>0</v>
      </c>
      <c r="C81" s="219"/>
      <c r="D81" s="219"/>
      <c r="E81" s="219"/>
      <c r="F81" s="72">
        <f t="shared" si="12"/>
        <v>0</v>
      </c>
      <c r="G81" s="29"/>
      <c r="H81" s="29"/>
      <c r="I81" s="29"/>
      <c r="J81" s="32">
        <f t="shared" si="9"/>
        <v>0</v>
      </c>
      <c r="K81" s="34"/>
      <c r="L81" s="34"/>
      <c r="M81" s="34"/>
      <c r="N81" s="36"/>
    </row>
    <row r="82" spans="1:14" hidden="1" x14ac:dyDescent="0.25">
      <c r="A82" s="5" t="s">
        <v>108</v>
      </c>
      <c r="B82" s="223">
        <f t="shared" si="10"/>
        <v>0</v>
      </c>
      <c r="C82" s="219"/>
      <c r="D82" s="219"/>
      <c r="E82" s="219"/>
      <c r="F82" s="72">
        <f t="shared" si="12"/>
        <v>0</v>
      </c>
      <c r="G82" s="29"/>
      <c r="H82" s="29"/>
      <c r="I82" s="29"/>
      <c r="J82" s="32">
        <f t="shared" si="9"/>
        <v>0</v>
      </c>
      <c r="K82" s="34"/>
      <c r="L82" s="34"/>
      <c r="M82" s="34"/>
      <c r="N82" s="36"/>
    </row>
    <row r="83" spans="1:14" x14ac:dyDescent="0.25">
      <c r="A83" s="5" t="s">
        <v>109</v>
      </c>
      <c r="B83" s="223">
        <f t="shared" si="10"/>
        <v>0</v>
      </c>
      <c r="C83" s="219"/>
      <c r="D83" s="219"/>
      <c r="E83" s="219"/>
      <c r="F83" s="72">
        <f t="shared" si="12"/>
        <v>5000</v>
      </c>
      <c r="G83" s="29"/>
      <c r="H83" s="29"/>
      <c r="I83" s="29">
        <v>5000</v>
      </c>
      <c r="J83" s="32">
        <f t="shared" si="9"/>
        <v>3626.15</v>
      </c>
      <c r="K83" s="34"/>
      <c r="L83" s="34"/>
      <c r="M83" s="34"/>
      <c r="N83" s="36">
        <v>3626.15</v>
      </c>
    </row>
    <row r="84" spans="1:14" hidden="1" x14ac:dyDescent="0.25">
      <c r="A84" s="20" t="s">
        <v>110</v>
      </c>
      <c r="B84" s="223">
        <f t="shared" si="10"/>
        <v>0</v>
      </c>
      <c r="C84" s="219"/>
      <c r="D84" s="219"/>
      <c r="E84" s="219"/>
      <c r="F84" s="72">
        <f t="shared" si="12"/>
        <v>0</v>
      </c>
      <c r="G84" s="29"/>
      <c r="H84" s="29"/>
      <c r="I84" s="29"/>
      <c r="J84" s="32">
        <f t="shared" si="9"/>
        <v>0</v>
      </c>
      <c r="K84" s="34"/>
      <c r="L84" s="34"/>
      <c r="M84" s="34"/>
      <c r="N84" s="36"/>
    </row>
    <row r="85" spans="1:14" hidden="1" x14ac:dyDescent="0.25">
      <c r="A85" s="5" t="s">
        <v>111</v>
      </c>
      <c r="B85" s="223">
        <f t="shared" si="10"/>
        <v>0</v>
      </c>
      <c r="C85" s="219"/>
      <c r="D85" s="219"/>
      <c r="E85" s="219"/>
      <c r="F85" s="72">
        <f t="shared" si="12"/>
        <v>0</v>
      </c>
      <c r="G85" s="29"/>
      <c r="H85" s="29"/>
      <c r="I85" s="29"/>
      <c r="J85" s="32">
        <f t="shared" si="9"/>
        <v>0</v>
      </c>
      <c r="K85" s="34"/>
      <c r="L85" s="34"/>
      <c r="M85" s="34"/>
      <c r="N85" s="36"/>
    </row>
    <row r="86" spans="1:14" hidden="1" x14ac:dyDescent="0.25">
      <c r="A86" s="20" t="s">
        <v>112</v>
      </c>
      <c r="B86" s="223">
        <f t="shared" si="10"/>
        <v>0</v>
      </c>
      <c r="C86" s="219"/>
      <c r="D86" s="219"/>
      <c r="E86" s="219"/>
      <c r="F86" s="72">
        <f t="shared" si="12"/>
        <v>0</v>
      </c>
      <c r="G86" s="29"/>
      <c r="H86" s="29"/>
      <c r="I86" s="29"/>
      <c r="J86" s="32">
        <f t="shared" si="9"/>
        <v>0</v>
      </c>
      <c r="K86" s="34"/>
      <c r="L86" s="34"/>
      <c r="M86" s="34"/>
      <c r="N86" s="36"/>
    </row>
    <row r="87" spans="1:14" hidden="1" x14ac:dyDescent="0.25">
      <c r="A87" s="20" t="s">
        <v>113</v>
      </c>
      <c r="B87" s="223">
        <f t="shared" si="10"/>
        <v>0</v>
      </c>
      <c r="C87" s="219"/>
      <c r="D87" s="219"/>
      <c r="E87" s="219"/>
      <c r="F87" s="72">
        <f t="shared" si="12"/>
        <v>0</v>
      </c>
      <c r="G87" s="29"/>
      <c r="H87" s="29"/>
      <c r="I87" s="29"/>
      <c r="J87" s="32">
        <f t="shared" si="9"/>
        <v>0</v>
      </c>
      <c r="K87" s="34"/>
      <c r="L87" s="34"/>
      <c r="M87" s="34"/>
      <c r="N87" s="36"/>
    </row>
    <row r="88" spans="1:14" hidden="1" x14ac:dyDescent="0.25">
      <c r="A88" s="5" t="s">
        <v>114</v>
      </c>
      <c r="B88" s="223">
        <f t="shared" si="10"/>
        <v>0</v>
      </c>
      <c r="C88" s="219"/>
      <c r="D88" s="219"/>
      <c r="E88" s="219"/>
      <c r="F88" s="72">
        <f t="shared" si="12"/>
        <v>0</v>
      </c>
      <c r="G88" s="29"/>
      <c r="H88" s="29"/>
      <c r="I88" s="29"/>
      <c r="J88" s="32">
        <f t="shared" si="9"/>
        <v>0</v>
      </c>
      <c r="K88" s="34"/>
      <c r="L88" s="34"/>
      <c r="M88" s="34"/>
      <c r="N88" s="36"/>
    </row>
    <row r="89" spans="1:14" x14ac:dyDescent="0.25">
      <c r="A89" s="20" t="s">
        <v>115</v>
      </c>
      <c r="B89" s="223">
        <f t="shared" si="10"/>
        <v>0</v>
      </c>
      <c r="C89" s="219"/>
      <c r="D89" s="219"/>
      <c r="E89" s="219"/>
      <c r="F89" s="72">
        <f t="shared" si="12"/>
        <v>-500</v>
      </c>
      <c r="G89" s="29">
        <v>-500</v>
      </c>
      <c r="H89" s="29"/>
      <c r="I89" s="29"/>
      <c r="J89" s="32">
        <f t="shared" si="9"/>
        <v>-482</v>
      </c>
      <c r="K89" s="34">
        <v>-482</v>
      </c>
      <c r="L89" s="34"/>
      <c r="M89" s="34"/>
      <c r="N89" s="36"/>
    </row>
    <row r="90" spans="1:14" x14ac:dyDescent="0.25">
      <c r="A90" s="5" t="s">
        <v>116</v>
      </c>
      <c r="B90" s="223">
        <f t="shared" si="10"/>
        <v>0</v>
      </c>
      <c r="C90" s="219"/>
      <c r="D90" s="219"/>
      <c r="E90" s="219"/>
      <c r="F90" s="72">
        <f t="shared" si="12"/>
        <v>0</v>
      </c>
      <c r="G90" s="29"/>
      <c r="H90" s="29"/>
      <c r="I90" s="29"/>
      <c r="J90" s="32">
        <f t="shared" si="9"/>
        <v>-42.9</v>
      </c>
      <c r="K90" s="34">
        <v>-42.9</v>
      </c>
      <c r="L90" s="34"/>
      <c r="M90" s="34"/>
      <c r="N90" s="36"/>
    </row>
    <row r="91" spans="1:14" hidden="1" x14ac:dyDescent="0.25">
      <c r="A91" s="5" t="s">
        <v>117</v>
      </c>
      <c r="B91" s="223">
        <f t="shared" si="10"/>
        <v>0</v>
      </c>
      <c r="C91" s="219"/>
      <c r="D91" s="219"/>
      <c r="E91" s="219"/>
      <c r="F91" s="72">
        <f t="shared" si="12"/>
        <v>0</v>
      </c>
      <c r="G91" s="29"/>
      <c r="H91" s="29"/>
      <c r="I91" s="29"/>
      <c r="J91" s="32">
        <f t="shared" si="9"/>
        <v>0</v>
      </c>
      <c r="K91" s="34"/>
      <c r="L91" s="34"/>
      <c r="M91" s="34"/>
      <c r="N91" s="36"/>
    </row>
    <row r="92" spans="1:14" hidden="1" x14ac:dyDescent="0.25">
      <c r="A92" s="5" t="s">
        <v>6</v>
      </c>
      <c r="B92" s="223">
        <f t="shared" si="10"/>
        <v>0</v>
      </c>
      <c r="C92" s="219"/>
      <c r="D92" s="219"/>
      <c r="E92" s="219"/>
      <c r="F92" s="72">
        <f t="shared" si="12"/>
        <v>0</v>
      </c>
      <c r="G92" s="29"/>
      <c r="H92" s="29"/>
      <c r="I92" s="29"/>
      <c r="J92" s="32">
        <f t="shared" si="9"/>
        <v>0</v>
      </c>
      <c r="K92" s="34">
        <v>0</v>
      </c>
      <c r="L92" s="34"/>
      <c r="M92" s="34"/>
      <c r="N92" s="36"/>
    </row>
    <row r="93" spans="1:14" hidden="1" x14ac:dyDescent="0.25">
      <c r="A93" s="20" t="s">
        <v>118</v>
      </c>
      <c r="B93" s="223">
        <f t="shared" si="10"/>
        <v>0</v>
      </c>
      <c r="C93" s="219"/>
      <c r="D93" s="219"/>
      <c r="E93" s="219"/>
      <c r="F93" s="72">
        <f t="shared" si="12"/>
        <v>0</v>
      </c>
      <c r="G93" s="29"/>
      <c r="H93" s="29"/>
      <c r="I93" s="29"/>
      <c r="J93" s="32">
        <f t="shared" si="9"/>
        <v>0</v>
      </c>
      <c r="K93" s="34"/>
      <c r="L93" s="34"/>
      <c r="M93" s="34"/>
      <c r="N93" s="36"/>
    </row>
    <row r="94" spans="1:14" hidden="1" x14ac:dyDescent="0.25">
      <c r="A94" s="5" t="s">
        <v>85</v>
      </c>
      <c r="B94" s="223">
        <f t="shared" si="10"/>
        <v>0</v>
      </c>
      <c r="C94" s="219"/>
      <c r="D94" s="219"/>
      <c r="E94" s="219"/>
      <c r="F94" s="72">
        <f t="shared" si="12"/>
        <v>0</v>
      </c>
      <c r="G94" s="29"/>
      <c r="H94" s="29"/>
      <c r="I94" s="29"/>
      <c r="J94" s="32">
        <f t="shared" si="9"/>
        <v>0</v>
      </c>
      <c r="K94" s="34"/>
      <c r="L94" s="34"/>
      <c r="M94" s="34"/>
      <c r="N94" s="36"/>
    </row>
    <row r="95" spans="1:14" x14ac:dyDescent="0.25">
      <c r="A95" s="20" t="s">
        <v>62</v>
      </c>
      <c r="B95" s="223">
        <f t="shared" si="10"/>
        <v>0</v>
      </c>
      <c r="C95" s="219"/>
      <c r="D95" s="219"/>
      <c r="E95" s="219"/>
      <c r="F95" s="72">
        <f t="shared" si="12"/>
        <v>0</v>
      </c>
      <c r="G95" s="29"/>
      <c r="H95" s="29">
        <v>0</v>
      </c>
      <c r="I95" s="29"/>
      <c r="J95" s="32">
        <f t="shared" si="9"/>
        <v>-2993</v>
      </c>
      <c r="K95" s="34"/>
      <c r="L95" s="34">
        <v>-2993</v>
      </c>
      <c r="M95" s="34"/>
      <c r="N95" s="36"/>
    </row>
    <row r="96" spans="1:14" x14ac:dyDescent="0.25">
      <c r="A96" s="5" t="s">
        <v>119</v>
      </c>
      <c r="B96" s="223">
        <f t="shared" si="10"/>
        <v>0</v>
      </c>
      <c r="C96" s="219"/>
      <c r="D96" s="219"/>
      <c r="E96" s="219"/>
      <c r="F96" s="72">
        <f t="shared" si="12"/>
        <v>-78291</v>
      </c>
      <c r="G96" s="29">
        <f>-70974-7317</f>
        <v>-78291</v>
      </c>
      <c r="H96" s="29"/>
      <c r="I96" s="29"/>
      <c r="J96" s="32">
        <f t="shared" si="9"/>
        <v>-71503</v>
      </c>
      <c r="K96" s="34">
        <v>-71503</v>
      </c>
      <c r="L96" s="34"/>
      <c r="M96" s="34"/>
      <c r="N96" s="36"/>
    </row>
    <row r="97" spans="1:14" hidden="1" x14ac:dyDescent="0.25">
      <c r="A97" s="20" t="s">
        <v>120</v>
      </c>
      <c r="B97" s="223">
        <f t="shared" si="10"/>
        <v>0</v>
      </c>
      <c r="C97" s="219"/>
      <c r="D97" s="219"/>
      <c r="E97" s="219"/>
      <c r="F97" s="72">
        <f t="shared" si="12"/>
        <v>0</v>
      </c>
      <c r="G97" s="29"/>
      <c r="H97" s="29"/>
      <c r="I97" s="29"/>
      <c r="J97" s="32">
        <f t="shared" si="9"/>
        <v>0</v>
      </c>
      <c r="K97" s="34"/>
      <c r="L97" s="34"/>
      <c r="M97" s="34"/>
      <c r="N97" s="36"/>
    </row>
    <row r="98" spans="1:14" hidden="1" x14ac:dyDescent="0.25">
      <c r="A98" s="20" t="s">
        <v>121</v>
      </c>
      <c r="B98" s="223">
        <f t="shared" si="10"/>
        <v>0</v>
      </c>
      <c r="C98" s="219"/>
      <c r="D98" s="219"/>
      <c r="E98" s="219"/>
      <c r="F98" s="72">
        <f t="shared" si="12"/>
        <v>0</v>
      </c>
      <c r="G98" s="29"/>
      <c r="H98" s="29"/>
      <c r="I98" s="29"/>
      <c r="J98" s="32">
        <f t="shared" si="9"/>
        <v>0</v>
      </c>
      <c r="K98" s="34"/>
      <c r="L98" s="34"/>
      <c r="M98" s="34"/>
      <c r="N98" s="36"/>
    </row>
    <row r="99" spans="1:14" hidden="1" x14ac:dyDescent="0.25">
      <c r="A99" s="20" t="s">
        <v>63</v>
      </c>
      <c r="B99" s="223">
        <f t="shared" si="10"/>
        <v>0</v>
      </c>
      <c r="C99" s="219"/>
      <c r="D99" s="219"/>
      <c r="E99" s="219"/>
      <c r="F99" s="72">
        <f t="shared" si="12"/>
        <v>0</v>
      </c>
      <c r="G99" s="29"/>
      <c r="H99" s="29"/>
      <c r="I99" s="29"/>
      <c r="J99" s="32">
        <f t="shared" si="9"/>
        <v>0</v>
      </c>
      <c r="K99" s="34"/>
      <c r="L99" s="34"/>
      <c r="M99" s="34"/>
      <c r="N99" s="36"/>
    </row>
    <row r="100" spans="1:14" hidden="1" x14ac:dyDescent="0.25">
      <c r="A100" s="20" t="s">
        <v>64</v>
      </c>
      <c r="B100" s="223">
        <f t="shared" si="10"/>
        <v>0</v>
      </c>
      <c r="C100" s="219"/>
      <c r="D100" s="219"/>
      <c r="E100" s="219"/>
      <c r="F100" s="72">
        <f t="shared" si="12"/>
        <v>0</v>
      </c>
      <c r="G100" s="29"/>
      <c r="H100" s="29"/>
      <c r="I100" s="29"/>
      <c r="J100" s="32">
        <f t="shared" si="9"/>
        <v>0</v>
      </c>
      <c r="K100" s="34"/>
      <c r="L100" s="34"/>
      <c r="M100" s="34"/>
      <c r="N100" s="36">
        <v>0</v>
      </c>
    </row>
    <row r="101" spans="1:14" hidden="1" x14ac:dyDescent="0.25">
      <c r="A101" s="20" t="s">
        <v>122</v>
      </c>
      <c r="B101" s="223">
        <f t="shared" si="10"/>
        <v>0</v>
      </c>
      <c r="C101" s="219"/>
      <c r="D101" s="219"/>
      <c r="E101" s="219"/>
      <c r="F101" s="72">
        <f t="shared" si="12"/>
        <v>0</v>
      </c>
      <c r="G101" s="29"/>
      <c r="H101" s="29"/>
      <c r="I101" s="29"/>
      <c r="J101" s="32">
        <f t="shared" si="9"/>
        <v>0</v>
      </c>
      <c r="K101" s="34"/>
      <c r="L101" s="34"/>
      <c r="M101" s="34"/>
      <c r="N101" s="36"/>
    </row>
    <row r="102" spans="1:14" hidden="1" x14ac:dyDescent="0.25">
      <c r="A102" s="5" t="s">
        <v>65</v>
      </c>
      <c r="B102" s="223">
        <f t="shared" si="10"/>
        <v>0</v>
      </c>
      <c r="C102" s="219"/>
      <c r="D102" s="219"/>
      <c r="E102" s="219"/>
      <c r="F102" s="72">
        <f t="shared" si="12"/>
        <v>0</v>
      </c>
      <c r="G102" s="29"/>
      <c r="H102" s="29"/>
      <c r="I102" s="29"/>
      <c r="J102" s="32">
        <f t="shared" si="9"/>
        <v>0</v>
      </c>
      <c r="K102" s="34"/>
      <c r="L102" s="34"/>
      <c r="M102" s="34"/>
      <c r="N102" s="36"/>
    </row>
    <row r="103" spans="1:14" hidden="1" x14ac:dyDescent="0.25">
      <c r="A103" s="20" t="s">
        <v>66</v>
      </c>
      <c r="B103" s="223">
        <f t="shared" si="10"/>
        <v>0</v>
      </c>
      <c r="C103" s="219"/>
      <c r="D103" s="219"/>
      <c r="E103" s="219"/>
      <c r="F103" s="72">
        <f t="shared" si="12"/>
        <v>0</v>
      </c>
      <c r="G103" s="29"/>
      <c r="H103" s="29"/>
      <c r="I103" s="29"/>
      <c r="J103" s="32">
        <f t="shared" si="9"/>
        <v>0</v>
      </c>
      <c r="K103" s="34"/>
      <c r="L103" s="34"/>
      <c r="M103" s="34"/>
      <c r="N103" s="36"/>
    </row>
    <row r="104" spans="1:14" hidden="1" x14ac:dyDescent="0.25">
      <c r="A104" s="20" t="s">
        <v>123</v>
      </c>
      <c r="B104" s="223">
        <f t="shared" si="10"/>
        <v>0</v>
      </c>
      <c r="C104" s="219"/>
      <c r="D104" s="219"/>
      <c r="E104" s="219"/>
      <c r="F104" s="72">
        <f t="shared" si="12"/>
        <v>0</v>
      </c>
      <c r="G104" s="29"/>
      <c r="H104" s="29"/>
      <c r="I104" s="29"/>
      <c r="J104" s="32">
        <f t="shared" si="9"/>
        <v>0</v>
      </c>
      <c r="K104" s="34"/>
      <c r="L104" s="34"/>
      <c r="M104" s="34"/>
      <c r="N104" s="36"/>
    </row>
    <row r="105" spans="1:14" hidden="1" x14ac:dyDescent="0.25">
      <c r="A105" s="20" t="s">
        <v>67</v>
      </c>
      <c r="B105" s="223">
        <f t="shared" si="10"/>
        <v>0</v>
      </c>
      <c r="C105" s="219"/>
      <c r="D105" s="219"/>
      <c r="E105" s="219"/>
      <c r="F105" s="72">
        <f t="shared" si="12"/>
        <v>0</v>
      </c>
      <c r="G105" s="29"/>
      <c r="H105" s="29"/>
      <c r="I105" s="29"/>
      <c r="J105" s="32">
        <f t="shared" si="9"/>
        <v>0</v>
      </c>
      <c r="K105" s="34"/>
      <c r="L105" s="34"/>
      <c r="M105" s="34"/>
      <c r="N105" s="36"/>
    </row>
    <row r="106" spans="1:14" hidden="1" x14ac:dyDescent="0.25">
      <c r="A106" s="20" t="s">
        <v>124</v>
      </c>
      <c r="B106" s="223">
        <f t="shared" si="10"/>
        <v>0</v>
      </c>
      <c r="C106" s="219"/>
      <c r="D106" s="219"/>
      <c r="E106" s="219"/>
      <c r="F106" s="72">
        <f t="shared" si="12"/>
        <v>0</v>
      </c>
      <c r="G106" s="29"/>
      <c r="H106" s="29"/>
      <c r="I106" s="29"/>
      <c r="J106" s="32">
        <f t="shared" ref="J106:J124" si="13">SUM(K106:N106)</f>
        <v>0</v>
      </c>
      <c r="K106" s="34"/>
      <c r="L106" s="34"/>
      <c r="M106" s="34"/>
      <c r="N106" s="36"/>
    </row>
    <row r="107" spans="1:14" hidden="1" x14ac:dyDescent="0.25">
      <c r="A107" s="5" t="s">
        <v>125</v>
      </c>
      <c r="B107" s="223">
        <f t="shared" si="10"/>
        <v>0</v>
      </c>
      <c r="C107" s="219"/>
      <c r="D107" s="219"/>
      <c r="E107" s="219"/>
      <c r="F107" s="72">
        <f t="shared" si="12"/>
        <v>0</v>
      </c>
      <c r="G107" s="29"/>
      <c r="H107" s="29"/>
      <c r="I107" s="29"/>
      <c r="J107" s="32">
        <f t="shared" si="13"/>
        <v>0</v>
      </c>
      <c r="K107" s="34"/>
      <c r="L107" s="34"/>
      <c r="M107" s="34"/>
      <c r="N107" s="36"/>
    </row>
    <row r="108" spans="1:14" hidden="1" x14ac:dyDescent="0.25">
      <c r="A108" s="20" t="s">
        <v>68</v>
      </c>
      <c r="B108" s="223">
        <f t="shared" si="10"/>
        <v>0</v>
      </c>
      <c r="C108" s="219"/>
      <c r="D108" s="219"/>
      <c r="E108" s="219"/>
      <c r="F108" s="72">
        <f t="shared" si="12"/>
        <v>0</v>
      </c>
      <c r="G108" s="29"/>
      <c r="H108" s="29"/>
      <c r="I108" s="29"/>
      <c r="J108" s="32">
        <f t="shared" si="13"/>
        <v>0</v>
      </c>
      <c r="K108" s="34"/>
      <c r="L108" s="34"/>
      <c r="M108" s="34"/>
      <c r="N108" s="36"/>
    </row>
    <row r="109" spans="1:14" hidden="1" x14ac:dyDescent="0.25">
      <c r="A109" s="5" t="s">
        <v>69</v>
      </c>
      <c r="B109" s="223">
        <f t="shared" si="10"/>
        <v>0</v>
      </c>
      <c r="C109" s="219"/>
      <c r="D109" s="219"/>
      <c r="E109" s="219"/>
      <c r="F109" s="72">
        <f t="shared" si="12"/>
        <v>0</v>
      </c>
      <c r="G109" s="29"/>
      <c r="H109" s="29"/>
      <c r="I109" s="29"/>
      <c r="J109" s="32">
        <f t="shared" si="13"/>
        <v>0</v>
      </c>
      <c r="K109" s="34"/>
      <c r="L109" s="34"/>
      <c r="M109" s="34"/>
      <c r="N109" s="36"/>
    </row>
    <row r="110" spans="1:14" hidden="1" x14ac:dyDescent="0.25">
      <c r="A110" s="20" t="s">
        <v>70</v>
      </c>
      <c r="B110" s="223">
        <f t="shared" si="10"/>
        <v>0</v>
      </c>
      <c r="C110" s="219"/>
      <c r="D110" s="219"/>
      <c r="E110" s="219"/>
      <c r="F110" s="72">
        <f t="shared" si="12"/>
        <v>0</v>
      </c>
      <c r="G110" s="29"/>
      <c r="H110" s="29"/>
      <c r="I110" s="29"/>
      <c r="J110" s="32">
        <f t="shared" si="13"/>
        <v>0</v>
      </c>
      <c r="K110" s="34"/>
      <c r="L110" s="34"/>
      <c r="M110" s="34"/>
      <c r="N110" s="36"/>
    </row>
    <row r="111" spans="1:14" x14ac:dyDescent="0.25">
      <c r="A111" s="20" t="s">
        <v>71</v>
      </c>
      <c r="B111" s="223">
        <f t="shared" si="10"/>
        <v>0</v>
      </c>
      <c r="C111" s="219"/>
      <c r="D111" s="219"/>
      <c r="E111" s="219"/>
      <c r="F111" s="72">
        <f t="shared" si="12"/>
        <v>0</v>
      </c>
      <c r="G111" s="29"/>
      <c r="H111" s="29"/>
      <c r="I111" s="29"/>
      <c r="J111" s="32">
        <f t="shared" si="13"/>
        <v>-50.36</v>
      </c>
      <c r="K111" s="34">
        <v>-4</v>
      </c>
      <c r="L111" s="34">
        <v>-46.36</v>
      </c>
      <c r="M111" s="34"/>
      <c r="N111" s="36"/>
    </row>
    <row r="112" spans="1:14" x14ac:dyDescent="0.25">
      <c r="A112" s="5" t="s">
        <v>72</v>
      </c>
      <c r="B112" s="223">
        <f t="shared" si="10"/>
        <v>0</v>
      </c>
      <c r="C112" s="219"/>
      <c r="D112" s="219"/>
      <c r="E112" s="219"/>
      <c r="F112" s="72">
        <f t="shared" si="12"/>
        <v>0</v>
      </c>
      <c r="G112" s="29"/>
      <c r="H112" s="29"/>
      <c r="I112" s="29"/>
      <c r="J112" s="32">
        <f t="shared" si="13"/>
        <v>0</v>
      </c>
      <c r="K112" s="34"/>
      <c r="L112" s="34"/>
      <c r="M112" s="34"/>
      <c r="N112" s="36"/>
    </row>
    <row r="113" spans="1:14" x14ac:dyDescent="0.25">
      <c r="A113" s="5" t="s">
        <v>73</v>
      </c>
      <c r="B113" s="223">
        <f t="shared" si="10"/>
        <v>0</v>
      </c>
      <c r="C113" s="219"/>
      <c r="D113" s="219"/>
      <c r="E113" s="219"/>
      <c r="F113" s="72">
        <f t="shared" si="12"/>
        <v>-342</v>
      </c>
      <c r="G113" s="29">
        <v>-342</v>
      </c>
      <c r="H113" s="29"/>
      <c r="I113" s="29"/>
      <c r="J113" s="32">
        <f t="shared" si="13"/>
        <v>-347.65</v>
      </c>
      <c r="K113" s="34">
        <v>-347.65</v>
      </c>
      <c r="L113" s="34">
        <v>0</v>
      </c>
      <c r="M113" s="34"/>
      <c r="N113" s="36"/>
    </row>
    <row r="114" spans="1:14" hidden="1" x14ac:dyDescent="0.25">
      <c r="A114" s="21" t="s">
        <v>74</v>
      </c>
      <c r="B114" s="223">
        <f t="shared" si="10"/>
        <v>0</v>
      </c>
      <c r="C114" s="219"/>
      <c r="D114" s="219"/>
      <c r="E114" s="219"/>
      <c r="F114" s="72">
        <f t="shared" si="12"/>
        <v>0</v>
      </c>
      <c r="G114" s="29"/>
      <c r="H114" s="29"/>
      <c r="I114" s="29"/>
      <c r="J114" s="32">
        <f t="shared" si="13"/>
        <v>0</v>
      </c>
      <c r="K114" s="34"/>
      <c r="L114" s="34"/>
      <c r="M114" s="34"/>
      <c r="N114" s="36"/>
    </row>
    <row r="115" spans="1:14" hidden="1" x14ac:dyDescent="0.25">
      <c r="A115" s="5" t="s">
        <v>24</v>
      </c>
      <c r="B115" s="223">
        <f t="shared" si="10"/>
        <v>0</v>
      </c>
      <c r="C115" s="219"/>
      <c r="D115" s="219"/>
      <c r="E115" s="219"/>
      <c r="F115" s="72">
        <f t="shared" si="12"/>
        <v>0</v>
      </c>
      <c r="G115" s="29"/>
      <c r="H115" s="29"/>
      <c r="I115" s="29"/>
      <c r="J115" s="32">
        <f t="shared" si="13"/>
        <v>0</v>
      </c>
      <c r="K115" s="34"/>
      <c r="L115" s="34"/>
      <c r="M115" s="34"/>
      <c r="N115" s="36"/>
    </row>
    <row r="116" spans="1:14" hidden="1" x14ac:dyDescent="0.25">
      <c r="A116" s="5" t="s">
        <v>75</v>
      </c>
      <c r="B116" s="223">
        <f t="shared" si="10"/>
        <v>0</v>
      </c>
      <c r="C116" s="219"/>
      <c r="D116" s="219"/>
      <c r="E116" s="219"/>
      <c r="F116" s="72">
        <f t="shared" si="12"/>
        <v>0</v>
      </c>
      <c r="G116" s="29"/>
      <c r="H116" s="29"/>
      <c r="I116" s="29"/>
      <c r="J116" s="32">
        <f t="shared" si="13"/>
        <v>0</v>
      </c>
      <c r="K116" s="34"/>
      <c r="L116" s="34"/>
      <c r="M116" s="34"/>
      <c r="N116" s="36"/>
    </row>
    <row r="117" spans="1:14" hidden="1" x14ac:dyDescent="0.25">
      <c r="A117" s="20" t="s">
        <v>76</v>
      </c>
      <c r="B117" s="223">
        <f t="shared" si="10"/>
        <v>0</v>
      </c>
      <c r="C117" s="219"/>
      <c r="D117" s="219"/>
      <c r="E117" s="219"/>
      <c r="F117" s="72">
        <f t="shared" si="12"/>
        <v>0</v>
      </c>
      <c r="G117" s="29"/>
      <c r="H117" s="29"/>
      <c r="I117" s="29"/>
      <c r="J117" s="32">
        <f t="shared" si="13"/>
        <v>0</v>
      </c>
      <c r="K117" s="34">
        <v>0</v>
      </c>
      <c r="L117" s="34"/>
      <c r="M117" s="34"/>
      <c r="N117" s="36"/>
    </row>
    <row r="118" spans="1:14" x14ac:dyDescent="0.25">
      <c r="A118" s="20" t="s">
        <v>25</v>
      </c>
      <c r="B118" s="223">
        <f t="shared" si="10"/>
        <v>0</v>
      </c>
      <c r="C118" s="219"/>
      <c r="D118" s="219"/>
      <c r="E118" s="219"/>
      <c r="F118" s="72">
        <f t="shared" si="12"/>
        <v>0</v>
      </c>
      <c r="G118" s="29"/>
      <c r="H118" s="29"/>
      <c r="I118" s="29"/>
      <c r="J118" s="32">
        <f t="shared" si="13"/>
        <v>-635.25</v>
      </c>
      <c r="K118" s="34">
        <v>-635.25</v>
      </c>
      <c r="L118" s="34"/>
      <c r="M118" s="34">
        <v>0</v>
      </c>
      <c r="N118" s="36"/>
    </row>
    <row r="119" spans="1:14" hidden="1" x14ac:dyDescent="0.25">
      <c r="A119" s="20" t="s">
        <v>77</v>
      </c>
      <c r="B119" s="223">
        <f t="shared" si="10"/>
        <v>0</v>
      </c>
      <c r="C119" s="219"/>
      <c r="D119" s="219"/>
      <c r="E119" s="219"/>
      <c r="F119" s="72">
        <f t="shared" si="12"/>
        <v>0</v>
      </c>
      <c r="G119" s="29"/>
      <c r="H119" s="29"/>
      <c r="I119" s="29"/>
      <c r="J119" s="32">
        <f t="shared" si="13"/>
        <v>0</v>
      </c>
      <c r="K119" s="34"/>
      <c r="L119" s="34"/>
      <c r="M119" s="34"/>
      <c r="N119" s="36"/>
    </row>
    <row r="120" spans="1:14" x14ac:dyDescent="0.25">
      <c r="A120" s="5" t="s">
        <v>26</v>
      </c>
      <c r="B120" s="223">
        <f t="shared" si="10"/>
        <v>0</v>
      </c>
      <c r="C120" s="219"/>
      <c r="D120" s="219"/>
      <c r="E120" s="219"/>
      <c r="F120" s="72">
        <f t="shared" si="12"/>
        <v>0</v>
      </c>
      <c r="G120" s="29"/>
      <c r="H120" s="29"/>
      <c r="I120" s="29"/>
      <c r="J120" s="32">
        <f t="shared" si="13"/>
        <v>-100</v>
      </c>
      <c r="K120" s="34">
        <v>-100</v>
      </c>
      <c r="L120" s="34"/>
      <c r="M120" s="34"/>
      <c r="N120" s="36"/>
    </row>
    <row r="121" spans="1:14" hidden="1" x14ac:dyDescent="0.25">
      <c r="A121" s="5" t="s">
        <v>78</v>
      </c>
      <c r="B121" s="223">
        <f t="shared" si="10"/>
        <v>0</v>
      </c>
      <c r="C121" s="219"/>
      <c r="D121" s="219"/>
      <c r="E121" s="219"/>
      <c r="F121" s="72">
        <f t="shared" si="12"/>
        <v>0</v>
      </c>
      <c r="G121" s="29"/>
      <c r="H121" s="29"/>
      <c r="I121" s="29"/>
      <c r="J121" s="32">
        <f t="shared" si="13"/>
        <v>0</v>
      </c>
      <c r="K121" s="34"/>
      <c r="L121" s="34"/>
      <c r="M121" s="34"/>
      <c r="N121" s="36"/>
    </row>
    <row r="122" spans="1:14" x14ac:dyDescent="0.25">
      <c r="A122" s="20" t="s">
        <v>79</v>
      </c>
      <c r="B122" s="223">
        <f t="shared" si="10"/>
        <v>0</v>
      </c>
      <c r="C122" s="219"/>
      <c r="D122" s="219"/>
      <c r="E122" s="219"/>
      <c r="F122" s="72">
        <f t="shared" si="12"/>
        <v>0</v>
      </c>
      <c r="G122" s="29"/>
      <c r="H122" s="29"/>
      <c r="I122" s="29"/>
      <c r="J122" s="32">
        <f t="shared" si="13"/>
        <v>-9737.2799999999988</v>
      </c>
      <c r="K122" s="34">
        <v>-5106.24</v>
      </c>
      <c r="L122" s="34">
        <v>-4631.04</v>
      </c>
      <c r="M122" s="34">
        <v>0</v>
      </c>
      <c r="N122" s="36"/>
    </row>
    <row r="123" spans="1:14" x14ac:dyDescent="0.25">
      <c r="A123" s="20" t="s">
        <v>80</v>
      </c>
      <c r="B123" s="223">
        <f t="shared" si="10"/>
        <v>0</v>
      </c>
      <c r="C123" s="219"/>
      <c r="D123" s="219"/>
      <c r="E123" s="219"/>
      <c r="F123" s="72">
        <f t="shared" si="12"/>
        <v>0</v>
      </c>
      <c r="G123" s="29"/>
      <c r="H123" s="29"/>
      <c r="I123" s="29"/>
      <c r="J123" s="32">
        <f t="shared" si="13"/>
        <v>9737.2799999999988</v>
      </c>
      <c r="K123" s="34">
        <v>5106.24</v>
      </c>
      <c r="L123" s="34">
        <v>4631.04</v>
      </c>
      <c r="M123" s="34">
        <v>0</v>
      </c>
      <c r="N123" s="36"/>
    </row>
    <row r="124" spans="1:14" hidden="1" x14ac:dyDescent="0.25">
      <c r="A124" s="5" t="s">
        <v>81</v>
      </c>
      <c r="B124" s="223">
        <f t="shared" si="10"/>
        <v>0</v>
      </c>
      <c r="C124" s="219"/>
      <c r="D124" s="219"/>
      <c r="E124" s="219"/>
      <c r="F124" s="72">
        <f t="shared" si="12"/>
        <v>0</v>
      </c>
      <c r="G124" s="29"/>
      <c r="H124" s="29"/>
      <c r="I124" s="29"/>
      <c r="J124" s="32">
        <f t="shared" si="13"/>
        <v>0</v>
      </c>
      <c r="K124" s="34"/>
      <c r="L124" s="34"/>
      <c r="M124" s="34"/>
      <c r="N124" s="36"/>
    </row>
    <row r="125" spans="1:14" x14ac:dyDescent="0.25">
      <c r="A125" s="22" t="s">
        <v>126</v>
      </c>
      <c r="B125" s="223">
        <f>-SUM(B4:B124)</f>
        <v>0</v>
      </c>
      <c r="C125" s="225">
        <f t="shared" ref="C125:E125" si="14">-SUM(C4:C124)</f>
        <v>0</v>
      </c>
      <c r="D125" s="225">
        <f t="shared" si="14"/>
        <v>0</v>
      </c>
      <c r="E125" s="225">
        <f t="shared" si="14"/>
        <v>0</v>
      </c>
      <c r="F125" s="72">
        <f>-SUM(F4:F124)</f>
        <v>-14418.440000000002</v>
      </c>
      <c r="G125" s="59">
        <f t="shared" ref="G125:I125" si="15">-SUM(G4:G124)</f>
        <v>-4718.4400000000023</v>
      </c>
      <c r="H125" s="59">
        <f t="shared" si="15"/>
        <v>-200</v>
      </c>
      <c r="I125" s="59">
        <f t="shared" si="15"/>
        <v>-9500</v>
      </c>
      <c r="J125" s="32">
        <f>-SUM(J4:J124)</f>
        <v>-4508.9300000000176</v>
      </c>
      <c r="K125" s="32">
        <f>-SUM(K4:K124)</f>
        <v>-0.1699999999927968</v>
      </c>
      <c r="L125" s="32">
        <f>-SUM(L4:L124)</f>
        <v>-860.0300000000002</v>
      </c>
      <c r="M125" s="32">
        <f>-SUM(M4:M124)</f>
        <v>-2.9</v>
      </c>
      <c r="N125" s="37">
        <f>-SUM(N4:N124)</f>
        <v>-3645.83</v>
      </c>
    </row>
    <row r="126" spans="1:14" x14ac:dyDescent="0.25">
      <c r="A126"/>
      <c r="K126"/>
      <c r="L126"/>
      <c r="M126"/>
      <c r="N126"/>
    </row>
    <row r="127" spans="1:14" ht="15" x14ac:dyDescent="0.25">
      <c r="A127"/>
      <c r="B127" s="75" t="s">
        <v>205</v>
      </c>
      <c r="C127" s="74">
        <v>41149</v>
      </c>
      <c r="F127" s="75" t="s">
        <v>205</v>
      </c>
      <c r="G127" s="74">
        <v>41149</v>
      </c>
      <c r="K127"/>
      <c r="L127"/>
      <c r="M127"/>
      <c r="N127"/>
    </row>
    <row r="128" spans="1:14" ht="15" x14ac:dyDescent="0.25">
      <c r="A128"/>
      <c r="B128" s="75" t="s">
        <v>204</v>
      </c>
      <c r="C128" s="74">
        <v>22499</v>
      </c>
      <c r="F128" s="75" t="s">
        <v>204</v>
      </c>
      <c r="G128" s="74">
        <v>22499</v>
      </c>
      <c r="K128"/>
      <c r="L128"/>
      <c r="M128"/>
      <c r="N128"/>
    </row>
    <row r="129" spans="1:14" x14ac:dyDescent="0.25">
      <c r="A129"/>
      <c r="C129" s="74">
        <f>C127+C128</f>
        <v>63648</v>
      </c>
      <c r="G129" s="74">
        <f>G127+G128</f>
        <v>63648</v>
      </c>
      <c r="K129"/>
      <c r="L129"/>
      <c r="M129"/>
      <c r="N129"/>
    </row>
    <row r="130" spans="1:14" x14ac:dyDescent="0.25">
      <c r="A130"/>
      <c r="K130"/>
      <c r="L130"/>
      <c r="M130"/>
      <c r="N130"/>
    </row>
    <row r="131" spans="1:14" ht="15" x14ac:dyDescent="0.25">
      <c r="A131"/>
      <c r="B131" s="73" t="s">
        <v>200</v>
      </c>
      <c r="C131" s="23">
        <v>5776.3</v>
      </c>
      <c r="D131" s="23"/>
      <c r="F131" s="73" t="s">
        <v>200</v>
      </c>
      <c r="G131" s="23">
        <v>5776.3</v>
      </c>
      <c r="H131" s="23"/>
      <c r="K131"/>
      <c r="L131"/>
      <c r="M131"/>
      <c r="N131"/>
    </row>
    <row r="132" spans="1:14" ht="15" x14ac:dyDescent="0.25">
      <c r="A132"/>
      <c r="B132" s="73" t="s">
        <v>201</v>
      </c>
      <c r="C132" s="23">
        <v>1000</v>
      </c>
      <c r="D132" s="23" t="s">
        <v>199</v>
      </c>
      <c r="F132" s="73" t="s">
        <v>201</v>
      </c>
      <c r="G132" s="23">
        <v>1000</v>
      </c>
      <c r="H132" s="23" t="s">
        <v>199</v>
      </c>
      <c r="K132"/>
      <c r="L132"/>
      <c r="M132"/>
      <c r="N132"/>
    </row>
    <row r="133" spans="1:14" x14ac:dyDescent="0.25">
      <c r="A133"/>
      <c r="C133" s="23">
        <f>C131+C132</f>
        <v>6776.3</v>
      </c>
      <c r="D133" s="23"/>
      <c r="G133" s="23">
        <f>G131+G132</f>
        <v>6776.3</v>
      </c>
      <c r="H133" s="23"/>
      <c r="K133"/>
      <c r="L133"/>
      <c r="M133"/>
      <c r="N133"/>
    </row>
    <row r="134" spans="1:14" ht="15" x14ac:dyDescent="0.25">
      <c r="A134"/>
      <c r="B134" s="73" t="s">
        <v>281</v>
      </c>
      <c r="C134" s="23">
        <v>2007.92</v>
      </c>
      <c r="D134" s="23"/>
      <c r="F134" s="73" t="s">
        <v>281</v>
      </c>
      <c r="G134" s="23">
        <v>2007.92</v>
      </c>
      <c r="H134" s="23"/>
      <c r="K134"/>
      <c r="L134"/>
      <c r="M134"/>
      <c r="N134"/>
    </row>
    <row r="135" spans="1:14" x14ac:dyDescent="0.25">
      <c r="A135"/>
      <c r="K135"/>
      <c r="L135"/>
      <c r="M135"/>
      <c r="N135"/>
    </row>
    <row r="136" spans="1:14" x14ac:dyDescent="0.25">
      <c r="A136"/>
      <c r="B136" s="52" t="s">
        <v>202</v>
      </c>
      <c r="C136" s="28">
        <v>2010</v>
      </c>
      <c r="F136" s="52" t="s">
        <v>202</v>
      </c>
      <c r="G136" s="28">
        <v>2010</v>
      </c>
      <c r="K136"/>
      <c r="L136"/>
      <c r="M136"/>
      <c r="N136"/>
    </row>
    <row r="137" spans="1:14" x14ac:dyDescent="0.25">
      <c r="A137"/>
      <c r="B137" s="52" t="s">
        <v>203</v>
      </c>
      <c r="C137" s="28">
        <v>1000</v>
      </c>
      <c r="F137" s="52" t="s">
        <v>203</v>
      </c>
      <c r="G137" s="28">
        <v>1000</v>
      </c>
      <c r="K137"/>
      <c r="L137"/>
      <c r="M137"/>
      <c r="N137"/>
    </row>
    <row r="138" spans="1:14" x14ac:dyDescent="0.25">
      <c r="A138"/>
      <c r="C138" s="28">
        <f>C136+C137</f>
        <v>3010</v>
      </c>
      <c r="G138" s="28">
        <f>G136+G137</f>
        <v>3010</v>
      </c>
      <c r="K138"/>
      <c r="L138"/>
      <c r="M138"/>
      <c r="N138"/>
    </row>
    <row r="139" spans="1:14" x14ac:dyDescent="0.25">
      <c r="A139"/>
      <c r="K139"/>
      <c r="L139"/>
      <c r="M139"/>
      <c r="N139"/>
    </row>
    <row r="140" spans="1:14" x14ac:dyDescent="0.25">
      <c r="A140"/>
      <c r="K140"/>
      <c r="L140"/>
      <c r="M140"/>
      <c r="N140"/>
    </row>
    <row r="141" spans="1:14" x14ac:dyDescent="0.25">
      <c r="A141"/>
      <c r="K141"/>
      <c r="L141"/>
      <c r="M141"/>
      <c r="N141"/>
    </row>
    <row r="142" spans="1:14" x14ac:dyDescent="0.25">
      <c r="A142"/>
      <c r="K142"/>
      <c r="L142"/>
      <c r="M142"/>
      <c r="N142"/>
    </row>
    <row r="143" spans="1:14" x14ac:dyDescent="0.25">
      <c r="A143"/>
      <c r="K143"/>
      <c r="L143"/>
      <c r="M143"/>
      <c r="N143"/>
    </row>
    <row r="144" spans="1:14" x14ac:dyDescent="0.25">
      <c r="A144"/>
      <c r="K144"/>
      <c r="L144"/>
      <c r="M144"/>
      <c r="N144"/>
    </row>
    <row r="145" spans="1:14" x14ac:dyDescent="0.25">
      <c r="A145"/>
      <c r="K145"/>
      <c r="L145"/>
      <c r="M145"/>
      <c r="N145"/>
    </row>
    <row r="146" spans="1:14" x14ac:dyDescent="0.25">
      <c r="A146"/>
      <c r="K146"/>
      <c r="L146"/>
      <c r="M146"/>
      <c r="N146"/>
    </row>
    <row r="147" spans="1:14" x14ac:dyDescent="0.25">
      <c r="A147"/>
      <c r="K147"/>
      <c r="L147"/>
      <c r="M147"/>
      <c r="N147"/>
    </row>
    <row r="148" spans="1:14" x14ac:dyDescent="0.25">
      <c r="A148"/>
      <c r="K148"/>
      <c r="L148"/>
      <c r="M148"/>
      <c r="N148"/>
    </row>
    <row r="149" spans="1:14" x14ac:dyDescent="0.25">
      <c r="A149"/>
      <c r="K149"/>
      <c r="L149"/>
      <c r="M149"/>
      <c r="N149"/>
    </row>
    <row r="150" spans="1:14" x14ac:dyDescent="0.25">
      <c r="A150"/>
      <c r="K150"/>
      <c r="L150"/>
      <c r="M150"/>
      <c r="N150"/>
    </row>
    <row r="151" spans="1:14" x14ac:dyDescent="0.25">
      <c r="A151"/>
      <c r="K151"/>
      <c r="L151"/>
      <c r="M151"/>
      <c r="N151"/>
    </row>
    <row r="152" spans="1:14" x14ac:dyDescent="0.25">
      <c r="A152"/>
      <c r="K152"/>
      <c r="L152"/>
      <c r="M152"/>
      <c r="N152"/>
    </row>
    <row r="153" spans="1:14" x14ac:dyDescent="0.25">
      <c r="A153"/>
      <c r="K153"/>
      <c r="L153"/>
      <c r="M153"/>
      <c r="N153"/>
    </row>
    <row r="154" spans="1:14" x14ac:dyDescent="0.25">
      <c r="A154"/>
      <c r="K154"/>
      <c r="L154"/>
      <c r="M154"/>
      <c r="N154"/>
    </row>
    <row r="155" spans="1:14" x14ac:dyDescent="0.25">
      <c r="A155"/>
      <c r="K155"/>
      <c r="L155"/>
      <c r="M155"/>
      <c r="N155"/>
    </row>
    <row r="156" spans="1:14" x14ac:dyDescent="0.25">
      <c r="A156"/>
      <c r="K156"/>
      <c r="L156"/>
      <c r="M156"/>
      <c r="N156"/>
    </row>
    <row r="157" spans="1:14" x14ac:dyDescent="0.25">
      <c r="A157"/>
      <c r="K157"/>
      <c r="L157"/>
      <c r="M157"/>
      <c r="N157"/>
    </row>
    <row r="158" spans="1:14" x14ac:dyDescent="0.25">
      <c r="A158"/>
      <c r="K158"/>
      <c r="L158"/>
      <c r="M158"/>
      <c r="N158"/>
    </row>
    <row r="159" spans="1:14" x14ac:dyDescent="0.25">
      <c r="A159"/>
      <c r="K159"/>
      <c r="L159"/>
      <c r="M159"/>
      <c r="N159"/>
    </row>
    <row r="160" spans="1:14" x14ac:dyDescent="0.25">
      <c r="A160"/>
      <c r="K160"/>
      <c r="L160"/>
      <c r="M160"/>
      <c r="N160"/>
    </row>
    <row r="161" spans="1:14" x14ac:dyDescent="0.25">
      <c r="A161"/>
      <c r="K161"/>
      <c r="L161"/>
      <c r="M161"/>
      <c r="N161"/>
    </row>
    <row r="162" spans="1:14" x14ac:dyDescent="0.25">
      <c r="A162"/>
      <c r="K162"/>
      <c r="L162"/>
      <c r="M162"/>
      <c r="N162"/>
    </row>
    <row r="163" spans="1:14" x14ac:dyDescent="0.25">
      <c r="A163"/>
      <c r="K163"/>
      <c r="L163"/>
      <c r="M163"/>
      <c r="N163"/>
    </row>
    <row r="164" spans="1:14" x14ac:dyDescent="0.25">
      <c r="A164"/>
      <c r="K164"/>
      <c r="L164"/>
      <c r="M164"/>
      <c r="N164"/>
    </row>
    <row r="165" spans="1:14" x14ac:dyDescent="0.25">
      <c r="A165"/>
      <c r="K165"/>
      <c r="L165"/>
      <c r="M165"/>
      <c r="N165"/>
    </row>
    <row r="166" spans="1:14" x14ac:dyDescent="0.25">
      <c r="A166"/>
      <c r="K166"/>
      <c r="L166"/>
      <c r="M166"/>
      <c r="N166"/>
    </row>
    <row r="167" spans="1:14" x14ac:dyDescent="0.25">
      <c r="A167"/>
      <c r="K167"/>
      <c r="L167"/>
      <c r="M167"/>
      <c r="N167"/>
    </row>
    <row r="168" spans="1:14" x14ac:dyDescent="0.25">
      <c r="A168"/>
      <c r="K168"/>
      <c r="L168"/>
      <c r="M168"/>
      <c r="N168"/>
    </row>
    <row r="169" spans="1:14" x14ac:dyDescent="0.25">
      <c r="A169"/>
      <c r="K169"/>
      <c r="L169"/>
      <c r="M169"/>
      <c r="N169"/>
    </row>
    <row r="170" spans="1:14" x14ac:dyDescent="0.25">
      <c r="A170"/>
      <c r="K170"/>
      <c r="L170"/>
      <c r="M170"/>
      <c r="N170"/>
    </row>
    <row r="171" spans="1:14" x14ac:dyDescent="0.25">
      <c r="A171"/>
      <c r="K171"/>
      <c r="L171"/>
      <c r="M171"/>
      <c r="N171"/>
    </row>
    <row r="172" spans="1:14" x14ac:dyDescent="0.25">
      <c r="A172"/>
      <c r="K172"/>
      <c r="L172"/>
      <c r="M172"/>
      <c r="N172"/>
    </row>
    <row r="173" spans="1:14" x14ac:dyDescent="0.25">
      <c r="A173"/>
      <c r="K173"/>
      <c r="L173"/>
      <c r="M173"/>
      <c r="N173"/>
    </row>
    <row r="174" spans="1:14" x14ac:dyDescent="0.25">
      <c r="A174"/>
      <c r="K174"/>
      <c r="L174"/>
      <c r="M174"/>
      <c r="N174"/>
    </row>
    <row r="175" spans="1:14" x14ac:dyDescent="0.25">
      <c r="A175"/>
      <c r="K175"/>
      <c r="L175"/>
      <c r="M175"/>
      <c r="N175"/>
    </row>
    <row r="176" spans="1:14" x14ac:dyDescent="0.25">
      <c r="A176"/>
      <c r="K176"/>
      <c r="L176"/>
      <c r="M176"/>
      <c r="N176"/>
    </row>
    <row r="177" spans="1:14" x14ac:dyDescent="0.25">
      <c r="A177"/>
      <c r="K177"/>
      <c r="L177"/>
      <c r="M177"/>
      <c r="N177"/>
    </row>
    <row r="178" spans="1:14" x14ac:dyDescent="0.25">
      <c r="A178"/>
      <c r="K178"/>
      <c r="L178"/>
      <c r="M178"/>
      <c r="N178"/>
    </row>
    <row r="179" spans="1:14" x14ac:dyDescent="0.25">
      <c r="A179"/>
      <c r="K179"/>
      <c r="L179"/>
      <c r="M179"/>
      <c r="N179"/>
    </row>
    <row r="180" spans="1:14" x14ac:dyDescent="0.25">
      <c r="A180"/>
      <c r="K180"/>
      <c r="L180"/>
      <c r="M180"/>
      <c r="N180"/>
    </row>
    <row r="181" spans="1:14" x14ac:dyDescent="0.25">
      <c r="A181"/>
      <c r="K181"/>
      <c r="L181"/>
      <c r="M181"/>
      <c r="N181"/>
    </row>
    <row r="182" spans="1:14" x14ac:dyDescent="0.25">
      <c r="A182"/>
      <c r="K182"/>
      <c r="L182"/>
      <c r="M182"/>
      <c r="N182"/>
    </row>
    <row r="183" spans="1:14" x14ac:dyDescent="0.25">
      <c r="A183"/>
      <c r="K183"/>
      <c r="L183"/>
      <c r="M183"/>
      <c r="N183"/>
    </row>
    <row r="184" spans="1:14" x14ac:dyDescent="0.25">
      <c r="A184"/>
      <c r="K184"/>
      <c r="L184"/>
      <c r="M184"/>
      <c r="N184"/>
    </row>
    <row r="185" spans="1:14" x14ac:dyDescent="0.25">
      <c r="A185"/>
      <c r="K185"/>
      <c r="L185"/>
      <c r="M185"/>
      <c r="N185"/>
    </row>
    <row r="186" spans="1:14" x14ac:dyDescent="0.25">
      <c r="A186"/>
      <c r="K186"/>
      <c r="L186"/>
      <c r="M186"/>
      <c r="N186"/>
    </row>
    <row r="187" spans="1:14" x14ac:dyDescent="0.25">
      <c r="A187"/>
      <c r="K187"/>
      <c r="L187"/>
      <c r="M187"/>
      <c r="N187"/>
    </row>
    <row r="188" spans="1:14" x14ac:dyDescent="0.25">
      <c r="A188"/>
      <c r="K188"/>
      <c r="L188"/>
      <c r="M188"/>
      <c r="N188"/>
    </row>
    <row r="189" spans="1:14" x14ac:dyDescent="0.25">
      <c r="A189"/>
      <c r="K189"/>
      <c r="L189"/>
      <c r="M189"/>
      <c r="N189"/>
    </row>
    <row r="190" spans="1:14" x14ac:dyDescent="0.25">
      <c r="A190"/>
      <c r="K190"/>
      <c r="L190"/>
      <c r="M190"/>
      <c r="N190"/>
    </row>
    <row r="191" spans="1:14" x14ac:dyDescent="0.25">
      <c r="A191"/>
      <c r="K191"/>
      <c r="L191"/>
      <c r="M191"/>
      <c r="N191"/>
    </row>
    <row r="192" spans="1:14" x14ac:dyDescent="0.25">
      <c r="A192"/>
      <c r="K192"/>
      <c r="L192"/>
      <c r="M192"/>
      <c r="N192"/>
    </row>
    <row r="193" spans="1:14" x14ac:dyDescent="0.25">
      <c r="A193"/>
      <c r="K193"/>
      <c r="L193"/>
      <c r="M193"/>
      <c r="N193"/>
    </row>
    <row r="194" spans="1:14" x14ac:dyDescent="0.25">
      <c r="A194"/>
      <c r="K194"/>
      <c r="L194"/>
      <c r="M194"/>
      <c r="N194"/>
    </row>
    <row r="195" spans="1:14" x14ac:dyDescent="0.25">
      <c r="A195"/>
      <c r="K195"/>
      <c r="L195"/>
      <c r="M195"/>
      <c r="N195"/>
    </row>
    <row r="196" spans="1:14" x14ac:dyDescent="0.25">
      <c r="A196"/>
      <c r="K196"/>
      <c r="L196"/>
      <c r="M196"/>
      <c r="N196"/>
    </row>
    <row r="197" spans="1:14" x14ac:dyDescent="0.25">
      <c r="A197"/>
      <c r="K197"/>
      <c r="L197"/>
      <c r="M197"/>
      <c r="N197"/>
    </row>
    <row r="198" spans="1:14" x14ac:dyDescent="0.25">
      <c r="A198"/>
      <c r="K198"/>
      <c r="L198"/>
      <c r="M198"/>
      <c r="N198"/>
    </row>
    <row r="199" spans="1:14" x14ac:dyDescent="0.25">
      <c r="A199"/>
      <c r="K199"/>
      <c r="L199"/>
      <c r="M199"/>
      <c r="N199"/>
    </row>
    <row r="200" spans="1:14" x14ac:dyDescent="0.25">
      <c r="A200"/>
      <c r="K200"/>
      <c r="L200"/>
      <c r="M200"/>
      <c r="N200"/>
    </row>
    <row r="201" spans="1:14" x14ac:dyDescent="0.25">
      <c r="A201"/>
      <c r="K201"/>
      <c r="L201"/>
      <c r="M201"/>
      <c r="N201"/>
    </row>
    <row r="202" spans="1:14" x14ac:dyDescent="0.25">
      <c r="A202"/>
      <c r="K202"/>
      <c r="L202"/>
      <c r="M202"/>
      <c r="N202"/>
    </row>
    <row r="203" spans="1:14" x14ac:dyDescent="0.25">
      <c r="A203"/>
      <c r="K203"/>
      <c r="L203"/>
      <c r="M203"/>
      <c r="N203"/>
    </row>
    <row r="204" spans="1:14" x14ac:dyDescent="0.25">
      <c r="A204"/>
      <c r="K204"/>
      <c r="L204"/>
      <c r="M204"/>
      <c r="N204"/>
    </row>
    <row r="205" spans="1:14" x14ac:dyDescent="0.25">
      <c r="A205"/>
      <c r="K205"/>
      <c r="L205"/>
      <c r="M205"/>
      <c r="N205"/>
    </row>
    <row r="206" spans="1:14" x14ac:dyDescent="0.25">
      <c r="A206"/>
      <c r="K206"/>
      <c r="L206"/>
      <c r="M206"/>
      <c r="N206"/>
    </row>
    <row r="207" spans="1:14" x14ac:dyDescent="0.25">
      <c r="A207"/>
      <c r="K207"/>
      <c r="L207"/>
      <c r="M207"/>
      <c r="N207"/>
    </row>
    <row r="208" spans="1:14" x14ac:dyDescent="0.25">
      <c r="A208"/>
      <c r="K208"/>
      <c r="L208"/>
      <c r="M208"/>
      <c r="N208"/>
    </row>
    <row r="209" spans="1:14" x14ac:dyDescent="0.25">
      <c r="A209"/>
      <c r="K209"/>
      <c r="L209"/>
      <c r="M209"/>
      <c r="N209"/>
    </row>
    <row r="210" spans="1:14" x14ac:dyDescent="0.25">
      <c r="A210"/>
      <c r="K210"/>
      <c r="L210"/>
      <c r="M210"/>
      <c r="N210"/>
    </row>
    <row r="211" spans="1:14" x14ac:dyDescent="0.25">
      <c r="A211"/>
      <c r="K211"/>
      <c r="L211"/>
      <c r="M211"/>
      <c r="N211"/>
    </row>
    <row r="212" spans="1:14" x14ac:dyDescent="0.25">
      <c r="A212"/>
      <c r="K212"/>
      <c r="L212"/>
      <c r="M212"/>
      <c r="N212"/>
    </row>
    <row r="213" spans="1:14" x14ac:dyDescent="0.25">
      <c r="A213"/>
      <c r="K213"/>
      <c r="L213"/>
      <c r="M213"/>
      <c r="N213"/>
    </row>
    <row r="214" spans="1:14" x14ac:dyDescent="0.25">
      <c r="A214"/>
      <c r="K214"/>
      <c r="L214"/>
      <c r="M214"/>
      <c r="N214"/>
    </row>
    <row r="215" spans="1:14" x14ac:dyDescent="0.25">
      <c r="A215"/>
      <c r="K215"/>
      <c r="L215"/>
      <c r="M215"/>
      <c r="N215"/>
    </row>
    <row r="216" spans="1:14" x14ac:dyDescent="0.25">
      <c r="A216"/>
      <c r="K216"/>
      <c r="L216"/>
      <c r="M216"/>
      <c r="N216"/>
    </row>
    <row r="217" spans="1:14" x14ac:dyDescent="0.25">
      <c r="A217"/>
      <c r="K217"/>
      <c r="L217"/>
      <c r="M217"/>
      <c r="N217"/>
    </row>
    <row r="218" spans="1:14" x14ac:dyDescent="0.25">
      <c r="A218"/>
      <c r="K218"/>
      <c r="L218"/>
      <c r="M218"/>
      <c r="N218"/>
    </row>
    <row r="219" spans="1:14" x14ac:dyDescent="0.25">
      <c r="A219"/>
      <c r="K219"/>
      <c r="L219"/>
      <c r="M219"/>
      <c r="N219"/>
    </row>
    <row r="220" spans="1:14" x14ac:dyDescent="0.25">
      <c r="A220"/>
      <c r="K220"/>
      <c r="L220"/>
      <c r="M220"/>
      <c r="N220"/>
    </row>
    <row r="221" spans="1:14" x14ac:dyDescent="0.25">
      <c r="A221"/>
      <c r="K221"/>
      <c r="L221"/>
      <c r="M221"/>
      <c r="N221"/>
    </row>
    <row r="222" spans="1:14" x14ac:dyDescent="0.25">
      <c r="A222"/>
      <c r="K222"/>
      <c r="L222"/>
      <c r="M222"/>
      <c r="N222"/>
    </row>
    <row r="223" spans="1:14" x14ac:dyDescent="0.25">
      <c r="A223"/>
      <c r="K223"/>
      <c r="L223"/>
      <c r="M223"/>
      <c r="N223"/>
    </row>
    <row r="224" spans="1:14" x14ac:dyDescent="0.25">
      <c r="A224"/>
      <c r="K224"/>
      <c r="L224"/>
      <c r="M224"/>
      <c r="N224"/>
    </row>
    <row r="225" spans="1:14" x14ac:dyDescent="0.25">
      <c r="A225"/>
      <c r="K225"/>
      <c r="L225"/>
      <c r="M225"/>
      <c r="N225"/>
    </row>
    <row r="226" spans="1:14" x14ac:dyDescent="0.25">
      <c r="A226"/>
      <c r="K226"/>
      <c r="L226"/>
      <c r="M226"/>
      <c r="N226"/>
    </row>
    <row r="227" spans="1:14" x14ac:dyDescent="0.25">
      <c r="A227"/>
      <c r="K227"/>
      <c r="L227"/>
      <c r="M227"/>
      <c r="N227"/>
    </row>
    <row r="228" spans="1:14" x14ac:dyDescent="0.25">
      <c r="A228"/>
      <c r="K228"/>
      <c r="L228"/>
      <c r="M228"/>
      <c r="N228"/>
    </row>
    <row r="229" spans="1:14" x14ac:dyDescent="0.25">
      <c r="A229"/>
      <c r="K229"/>
      <c r="L229"/>
      <c r="M229"/>
      <c r="N229"/>
    </row>
    <row r="230" spans="1:14" x14ac:dyDescent="0.25">
      <c r="A230"/>
      <c r="K230"/>
      <c r="L230"/>
      <c r="M230"/>
      <c r="N230"/>
    </row>
    <row r="231" spans="1:14" x14ac:dyDescent="0.25">
      <c r="A231"/>
      <c r="K231"/>
      <c r="L231"/>
      <c r="M231"/>
      <c r="N231"/>
    </row>
    <row r="232" spans="1:14" x14ac:dyDescent="0.25">
      <c r="A232"/>
      <c r="K232"/>
      <c r="L232"/>
      <c r="M232"/>
      <c r="N232"/>
    </row>
    <row r="233" spans="1:14" x14ac:dyDescent="0.25">
      <c r="A233"/>
      <c r="K233"/>
      <c r="L233"/>
      <c r="M233"/>
      <c r="N233"/>
    </row>
    <row r="234" spans="1:14" x14ac:dyDescent="0.25">
      <c r="A234"/>
      <c r="K234"/>
      <c r="L234"/>
      <c r="M234"/>
      <c r="N234"/>
    </row>
    <row r="235" spans="1:14" x14ac:dyDescent="0.25">
      <c r="A235"/>
      <c r="K235"/>
      <c r="L235"/>
      <c r="M235"/>
      <c r="N235"/>
    </row>
    <row r="236" spans="1:14" x14ac:dyDescent="0.25">
      <c r="A236"/>
      <c r="K236"/>
      <c r="L236"/>
      <c r="M236"/>
      <c r="N236"/>
    </row>
    <row r="237" spans="1:14" x14ac:dyDescent="0.25">
      <c r="A237"/>
      <c r="K237"/>
      <c r="L237"/>
      <c r="M237"/>
      <c r="N237"/>
    </row>
    <row r="238" spans="1:14" x14ac:dyDescent="0.25">
      <c r="A238"/>
      <c r="K238"/>
      <c r="L238"/>
      <c r="M238"/>
      <c r="N238"/>
    </row>
    <row r="239" spans="1:14" x14ac:dyDescent="0.25">
      <c r="A239"/>
      <c r="K239"/>
      <c r="L239"/>
      <c r="M239"/>
      <c r="N239"/>
    </row>
    <row r="240" spans="1:14" x14ac:dyDescent="0.25">
      <c r="A240"/>
      <c r="K240"/>
      <c r="L240"/>
      <c r="M240"/>
      <c r="N240"/>
    </row>
    <row r="241" spans="1:14" x14ac:dyDescent="0.25">
      <c r="A241"/>
      <c r="K241"/>
      <c r="L241"/>
      <c r="M241"/>
      <c r="N241"/>
    </row>
    <row r="242" spans="1:14" x14ac:dyDescent="0.25">
      <c r="A242"/>
      <c r="K242"/>
      <c r="L242"/>
      <c r="M242"/>
      <c r="N242"/>
    </row>
    <row r="243" spans="1:14" x14ac:dyDescent="0.25">
      <c r="A243"/>
      <c r="K243"/>
      <c r="L243"/>
      <c r="M243"/>
      <c r="N243"/>
    </row>
    <row r="244" spans="1:14" x14ac:dyDescent="0.25">
      <c r="A244"/>
      <c r="K244"/>
      <c r="L244"/>
      <c r="M244"/>
      <c r="N244"/>
    </row>
    <row r="245" spans="1:14" x14ac:dyDescent="0.25">
      <c r="A245"/>
      <c r="K245"/>
      <c r="L245"/>
      <c r="M245"/>
      <c r="N245"/>
    </row>
    <row r="246" spans="1:14" x14ac:dyDescent="0.25">
      <c r="A246"/>
      <c r="K246"/>
      <c r="L246"/>
      <c r="M246"/>
      <c r="N246"/>
    </row>
    <row r="247" spans="1:14" x14ac:dyDescent="0.25">
      <c r="A247"/>
      <c r="K247"/>
      <c r="L247"/>
      <c r="M247"/>
      <c r="N247"/>
    </row>
    <row r="248" spans="1:14" x14ac:dyDescent="0.25">
      <c r="A248"/>
      <c r="K248"/>
      <c r="L248"/>
      <c r="M248"/>
      <c r="N248"/>
    </row>
    <row r="249" spans="1:14" x14ac:dyDescent="0.25">
      <c r="A249"/>
      <c r="K249"/>
      <c r="L249"/>
      <c r="M249"/>
      <c r="N249"/>
    </row>
    <row r="250" spans="1:14" x14ac:dyDescent="0.25">
      <c r="A250"/>
      <c r="K250"/>
      <c r="L250"/>
      <c r="M250"/>
      <c r="N250"/>
    </row>
    <row r="251" spans="1:14" x14ac:dyDescent="0.25">
      <c r="A251"/>
      <c r="K251"/>
      <c r="L251"/>
      <c r="M251"/>
      <c r="N251"/>
    </row>
    <row r="252" spans="1:14" x14ac:dyDescent="0.25">
      <c r="A252"/>
      <c r="K252"/>
      <c r="L252"/>
      <c r="M252"/>
      <c r="N252"/>
    </row>
    <row r="253" spans="1:14" x14ac:dyDescent="0.25">
      <c r="A253"/>
      <c r="K253"/>
      <c r="L253"/>
      <c r="M253"/>
      <c r="N253"/>
    </row>
    <row r="254" spans="1:14" x14ac:dyDescent="0.25">
      <c r="A254"/>
      <c r="K254"/>
      <c r="L254"/>
      <c r="M254"/>
      <c r="N254"/>
    </row>
    <row r="255" spans="1:14" x14ac:dyDescent="0.25">
      <c r="A255"/>
      <c r="K255"/>
      <c r="L255"/>
      <c r="M255"/>
      <c r="N255"/>
    </row>
    <row r="256" spans="1:14" x14ac:dyDescent="0.25">
      <c r="A256"/>
      <c r="K256"/>
      <c r="L256"/>
      <c r="M256"/>
      <c r="N256"/>
    </row>
    <row r="257" spans="1:14" x14ac:dyDescent="0.25">
      <c r="A257"/>
      <c r="K257"/>
      <c r="L257"/>
      <c r="M257"/>
      <c r="N257"/>
    </row>
    <row r="258" spans="1:14" x14ac:dyDescent="0.25">
      <c r="A258"/>
      <c r="K258"/>
      <c r="L258"/>
      <c r="M258"/>
      <c r="N258"/>
    </row>
    <row r="259" spans="1:14" x14ac:dyDescent="0.25">
      <c r="A259"/>
      <c r="K259"/>
      <c r="L259"/>
      <c r="M259"/>
      <c r="N259"/>
    </row>
    <row r="260" spans="1:14" x14ac:dyDescent="0.25">
      <c r="A260"/>
      <c r="K260"/>
      <c r="L260"/>
      <c r="M260"/>
      <c r="N260"/>
    </row>
    <row r="261" spans="1:14" x14ac:dyDescent="0.25">
      <c r="A261"/>
      <c r="K261"/>
      <c r="L261"/>
      <c r="M261"/>
      <c r="N261"/>
    </row>
    <row r="262" spans="1:14" x14ac:dyDescent="0.25">
      <c r="A262"/>
      <c r="K262"/>
      <c r="L262"/>
      <c r="M262"/>
      <c r="N262"/>
    </row>
    <row r="263" spans="1:14" x14ac:dyDescent="0.25">
      <c r="A263"/>
      <c r="K263"/>
      <c r="L263"/>
      <c r="M263"/>
      <c r="N263"/>
    </row>
    <row r="264" spans="1:14" x14ac:dyDescent="0.25">
      <c r="A264"/>
      <c r="K264"/>
      <c r="L264"/>
      <c r="M264"/>
      <c r="N264"/>
    </row>
    <row r="265" spans="1:14" x14ac:dyDescent="0.25">
      <c r="A265"/>
      <c r="K265"/>
      <c r="L265"/>
      <c r="M265"/>
      <c r="N265"/>
    </row>
    <row r="266" spans="1:14" x14ac:dyDescent="0.25">
      <c r="A266"/>
      <c r="K266"/>
      <c r="L266"/>
      <c r="M266"/>
      <c r="N266"/>
    </row>
    <row r="267" spans="1:14" x14ac:dyDescent="0.25">
      <c r="A267"/>
      <c r="K267"/>
      <c r="L267"/>
      <c r="M267"/>
      <c r="N267"/>
    </row>
    <row r="268" spans="1:14" x14ac:dyDescent="0.25">
      <c r="A268"/>
      <c r="K268"/>
      <c r="L268"/>
      <c r="M268"/>
      <c r="N268"/>
    </row>
    <row r="269" spans="1:14" x14ac:dyDescent="0.25">
      <c r="A269"/>
      <c r="K269"/>
      <c r="L269"/>
      <c r="M269"/>
      <c r="N269"/>
    </row>
    <row r="270" spans="1:14" x14ac:dyDescent="0.25">
      <c r="A270"/>
      <c r="K270"/>
      <c r="L270"/>
      <c r="M270"/>
      <c r="N270"/>
    </row>
    <row r="271" spans="1:14" x14ac:dyDescent="0.25">
      <c r="A271"/>
      <c r="K271"/>
      <c r="L271"/>
      <c r="M271"/>
      <c r="N271"/>
    </row>
    <row r="272" spans="1:14" x14ac:dyDescent="0.25">
      <c r="A272"/>
      <c r="K272"/>
      <c r="L272"/>
      <c r="M272"/>
      <c r="N272"/>
    </row>
    <row r="273" spans="1:14" x14ac:dyDescent="0.25">
      <c r="A273"/>
      <c r="K273"/>
      <c r="L273"/>
      <c r="M273"/>
      <c r="N273"/>
    </row>
    <row r="274" spans="1:14" x14ac:dyDescent="0.25">
      <c r="A274"/>
      <c r="K274"/>
      <c r="L274"/>
      <c r="M274"/>
      <c r="N274"/>
    </row>
    <row r="275" spans="1:14" x14ac:dyDescent="0.25">
      <c r="A275"/>
      <c r="K275"/>
      <c r="L275"/>
      <c r="M275"/>
      <c r="N275"/>
    </row>
    <row r="276" spans="1:14" x14ac:dyDescent="0.25">
      <c r="A276"/>
      <c r="K276"/>
      <c r="L276"/>
      <c r="M276"/>
      <c r="N276"/>
    </row>
    <row r="277" spans="1:14" x14ac:dyDescent="0.25">
      <c r="A277"/>
      <c r="K277"/>
      <c r="L277"/>
      <c r="M277"/>
      <c r="N277"/>
    </row>
    <row r="278" spans="1:14" x14ac:dyDescent="0.25">
      <c r="A278"/>
      <c r="K278"/>
      <c r="L278"/>
      <c r="M278"/>
      <c r="N278"/>
    </row>
    <row r="279" spans="1:14" x14ac:dyDescent="0.25">
      <c r="A279"/>
      <c r="K279"/>
      <c r="L279"/>
      <c r="M279"/>
      <c r="N279"/>
    </row>
    <row r="280" spans="1:14" x14ac:dyDescent="0.25">
      <c r="A280"/>
      <c r="K280"/>
      <c r="L280"/>
      <c r="M280"/>
      <c r="N280"/>
    </row>
    <row r="281" spans="1:14" x14ac:dyDescent="0.25">
      <c r="A281"/>
      <c r="K281"/>
      <c r="L281"/>
      <c r="M281"/>
      <c r="N281"/>
    </row>
    <row r="282" spans="1:14" x14ac:dyDescent="0.25">
      <c r="A282"/>
      <c r="K282"/>
      <c r="L282"/>
      <c r="M282"/>
      <c r="N282"/>
    </row>
    <row r="283" spans="1:14" x14ac:dyDescent="0.25">
      <c r="A283"/>
      <c r="K283"/>
      <c r="L283"/>
      <c r="M283"/>
      <c r="N283"/>
    </row>
    <row r="284" spans="1:14" x14ac:dyDescent="0.25">
      <c r="A284"/>
      <c r="K284"/>
      <c r="L284"/>
      <c r="M284"/>
      <c r="N284"/>
    </row>
    <row r="285" spans="1:14" x14ac:dyDescent="0.25">
      <c r="A285"/>
      <c r="K285"/>
      <c r="L285"/>
      <c r="M285"/>
      <c r="N285"/>
    </row>
    <row r="286" spans="1:14" x14ac:dyDescent="0.25">
      <c r="A286"/>
      <c r="K286"/>
      <c r="L286"/>
      <c r="M286"/>
      <c r="N286"/>
    </row>
    <row r="287" spans="1:14" x14ac:dyDescent="0.25">
      <c r="A287"/>
      <c r="K287"/>
      <c r="L287"/>
      <c r="M287"/>
      <c r="N287"/>
    </row>
    <row r="288" spans="1:14" x14ac:dyDescent="0.25">
      <c r="A288"/>
      <c r="K288"/>
      <c r="L288"/>
      <c r="M288"/>
      <c r="N288"/>
    </row>
    <row r="289" spans="1:14" x14ac:dyDescent="0.25">
      <c r="A289"/>
      <c r="K289"/>
      <c r="L289"/>
      <c r="M289"/>
      <c r="N289"/>
    </row>
    <row r="290" spans="1:14" x14ac:dyDescent="0.25">
      <c r="A290"/>
      <c r="K290"/>
      <c r="L290"/>
      <c r="M290"/>
      <c r="N290"/>
    </row>
    <row r="291" spans="1:14" x14ac:dyDescent="0.25">
      <c r="A291"/>
      <c r="K291"/>
      <c r="L291"/>
      <c r="M291"/>
      <c r="N291"/>
    </row>
    <row r="292" spans="1:14" x14ac:dyDescent="0.25">
      <c r="A292"/>
      <c r="K292"/>
      <c r="L292"/>
      <c r="M292"/>
      <c r="N292"/>
    </row>
    <row r="293" spans="1:14" x14ac:dyDescent="0.25">
      <c r="A293"/>
      <c r="K293"/>
      <c r="L293"/>
      <c r="M293"/>
      <c r="N293"/>
    </row>
    <row r="294" spans="1:14" x14ac:dyDescent="0.25">
      <c r="A294"/>
      <c r="K294"/>
      <c r="L294"/>
      <c r="M294"/>
      <c r="N294"/>
    </row>
    <row r="295" spans="1:14" x14ac:dyDescent="0.25">
      <c r="A295"/>
      <c r="K295"/>
      <c r="L295"/>
      <c r="M295"/>
      <c r="N295"/>
    </row>
    <row r="296" spans="1:14" x14ac:dyDescent="0.25">
      <c r="A296"/>
      <c r="K296"/>
      <c r="L296"/>
      <c r="M296"/>
      <c r="N296"/>
    </row>
    <row r="297" spans="1:14" x14ac:dyDescent="0.25">
      <c r="A297"/>
      <c r="K297"/>
      <c r="L297"/>
      <c r="M297"/>
      <c r="N297"/>
    </row>
    <row r="298" spans="1:14" x14ac:dyDescent="0.25">
      <c r="A298"/>
      <c r="K298"/>
      <c r="L298"/>
      <c r="M298"/>
      <c r="N298"/>
    </row>
    <row r="299" spans="1:14" x14ac:dyDescent="0.25">
      <c r="A299"/>
      <c r="K299"/>
      <c r="L299"/>
      <c r="M299"/>
      <c r="N299"/>
    </row>
    <row r="300" spans="1:14" x14ac:dyDescent="0.25">
      <c r="A300"/>
      <c r="K300"/>
      <c r="L300"/>
      <c r="M300"/>
      <c r="N300"/>
    </row>
    <row r="301" spans="1:14" x14ac:dyDescent="0.25">
      <c r="A301"/>
      <c r="K301"/>
      <c r="L301"/>
      <c r="M301"/>
      <c r="N301"/>
    </row>
    <row r="302" spans="1:14" x14ac:dyDescent="0.25">
      <c r="A302"/>
      <c r="K302"/>
      <c r="L302"/>
      <c r="M302"/>
      <c r="N302"/>
    </row>
    <row r="303" spans="1:14" x14ac:dyDescent="0.25">
      <c r="A303"/>
      <c r="K303"/>
      <c r="L303"/>
      <c r="M303"/>
      <c r="N303"/>
    </row>
    <row r="304" spans="1:14" x14ac:dyDescent="0.25">
      <c r="A304"/>
      <c r="K304"/>
      <c r="L304"/>
      <c r="M304"/>
      <c r="N304"/>
    </row>
    <row r="305" spans="1:14" x14ac:dyDescent="0.25">
      <c r="A305"/>
      <c r="K305"/>
      <c r="L305"/>
      <c r="M305"/>
      <c r="N305"/>
    </row>
    <row r="306" spans="1:14" x14ac:dyDescent="0.25">
      <c r="A306"/>
      <c r="K306"/>
      <c r="L306"/>
      <c r="M306"/>
      <c r="N306"/>
    </row>
    <row r="307" spans="1:14" x14ac:dyDescent="0.25">
      <c r="A307"/>
      <c r="K307"/>
      <c r="L307"/>
      <c r="M307"/>
      <c r="N307"/>
    </row>
    <row r="308" spans="1:14" x14ac:dyDescent="0.25">
      <c r="A308"/>
      <c r="K308"/>
      <c r="L308"/>
      <c r="M308"/>
      <c r="N308"/>
    </row>
    <row r="309" spans="1:14" x14ac:dyDescent="0.25">
      <c r="A309"/>
      <c r="K309"/>
      <c r="L309"/>
      <c r="M309"/>
      <c r="N309"/>
    </row>
    <row r="310" spans="1:14" x14ac:dyDescent="0.25">
      <c r="A310"/>
      <c r="K310"/>
      <c r="L310"/>
      <c r="M310"/>
      <c r="N310"/>
    </row>
    <row r="311" spans="1:14" x14ac:dyDescent="0.25">
      <c r="A311"/>
      <c r="K311"/>
      <c r="L311"/>
      <c r="M311"/>
      <c r="N311"/>
    </row>
    <row r="312" spans="1:14" x14ac:dyDescent="0.25">
      <c r="A312"/>
      <c r="K312"/>
      <c r="L312"/>
      <c r="M312"/>
      <c r="N312"/>
    </row>
    <row r="313" spans="1:14" x14ac:dyDescent="0.25">
      <c r="A313"/>
      <c r="K313"/>
      <c r="L313"/>
      <c r="M313"/>
      <c r="N313"/>
    </row>
    <row r="314" spans="1:14" x14ac:dyDescent="0.25">
      <c r="A314"/>
      <c r="K314"/>
      <c r="L314"/>
      <c r="M314"/>
      <c r="N314"/>
    </row>
    <row r="315" spans="1:14" x14ac:dyDescent="0.25">
      <c r="A315"/>
      <c r="K315"/>
      <c r="L315"/>
      <c r="M315"/>
      <c r="N315"/>
    </row>
    <row r="316" spans="1:14" x14ac:dyDescent="0.25">
      <c r="A316"/>
      <c r="K316"/>
      <c r="L316"/>
      <c r="M316"/>
      <c r="N316"/>
    </row>
    <row r="317" spans="1:14" x14ac:dyDescent="0.25">
      <c r="A317"/>
      <c r="K317"/>
      <c r="L317"/>
      <c r="M317"/>
      <c r="N317"/>
    </row>
    <row r="318" spans="1:14" x14ac:dyDescent="0.25">
      <c r="A318"/>
      <c r="K318"/>
      <c r="L318"/>
      <c r="M318"/>
      <c r="N318"/>
    </row>
    <row r="319" spans="1:14" x14ac:dyDescent="0.25">
      <c r="A319"/>
      <c r="K319"/>
      <c r="L319"/>
      <c r="M319"/>
      <c r="N319"/>
    </row>
    <row r="320" spans="1:14" x14ac:dyDescent="0.25">
      <c r="A320"/>
      <c r="K320"/>
      <c r="L320"/>
      <c r="M320"/>
      <c r="N320"/>
    </row>
    <row r="321" spans="1:14" x14ac:dyDescent="0.25">
      <c r="A321"/>
      <c r="K321"/>
      <c r="L321"/>
      <c r="M321"/>
      <c r="N321"/>
    </row>
    <row r="322" spans="1:14" x14ac:dyDescent="0.25">
      <c r="A322"/>
      <c r="K322"/>
      <c r="L322"/>
      <c r="M322"/>
      <c r="N322"/>
    </row>
    <row r="323" spans="1:14" x14ac:dyDescent="0.25">
      <c r="A323"/>
      <c r="K323"/>
      <c r="L323"/>
      <c r="M323"/>
      <c r="N323"/>
    </row>
    <row r="324" spans="1:14" x14ac:dyDescent="0.25">
      <c r="A324"/>
      <c r="K324"/>
      <c r="L324"/>
      <c r="M324"/>
      <c r="N324"/>
    </row>
    <row r="325" spans="1:14" x14ac:dyDescent="0.25">
      <c r="A325"/>
      <c r="K325"/>
      <c r="L325"/>
      <c r="M325"/>
      <c r="N325"/>
    </row>
    <row r="326" spans="1:14" x14ac:dyDescent="0.25">
      <c r="A326"/>
      <c r="K326"/>
      <c r="L326"/>
      <c r="M326"/>
      <c r="N326"/>
    </row>
    <row r="327" spans="1:14" x14ac:dyDescent="0.25">
      <c r="A327"/>
      <c r="K327"/>
      <c r="L327"/>
      <c r="M327"/>
      <c r="N327"/>
    </row>
    <row r="328" spans="1:14" x14ac:dyDescent="0.25">
      <c r="A328"/>
      <c r="K328"/>
      <c r="L328"/>
      <c r="M328"/>
      <c r="N328"/>
    </row>
    <row r="329" spans="1:14" x14ac:dyDescent="0.25">
      <c r="A329"/>
      <c r="K329"/>
      <c r="L329"/>
      <c r="M329"/>
      <c r="N329"/>
    </row>
    <row r="330" spans="1:14" x14ac:dyDescent="0.25">
      <c r="A330"/>
      <c r="K330"/>
      <c r="L330"/>
      <c r="M330"/>
      <c r="N330"/>
    </row>
    <row r="331" spans="1:14" x14ac:dyDescent="0.25">
      <c r="A331"/>
      <c r="K331"/>
      <c r="L331"/>
      <c r="M331"/>
      <c r="N331"/>
    </row>
    <row r="332" spans="1:14" x14ac:dyDescent="0.25">
      <c r="A332"/>
      <c r="K332"/>
      <c r="L332"/>
      <c r="M332"/>
      <c r="N332"/>
    </row>
    <row r="333" spans="1:14" x14ac:dyDescent="0.25">
      <c r="A333"/>
      <c r="K333"/>
      <c r="L333"/>
      <c r="M333"/>
      <c r="N333"/>
    </row>
    <row r="334" spans="1:14" x14ac:dyDescent="0.25">
      <c r="A334"/>
      <c r="K334"/>
      <c r="L334"/>
      <c r="M334"/>
      <c r="N334"/>
    </row>
    <row r="335" spans="1:14" x14ac:dyDescent="0.25">
      <c r="A335"/>
      <c r="K335"/>
      <c r="L335"/>
      <c r="M335"/>
      <c r="N335"/>
    </row>
    <row r="336" spans="1:14" x14ac:dyDescent="0.25">
      <c r="A336"/>
      <c r="K336"/>
      <c r="L336"/>
      <c r="M336"/>
      <c r="N336"/>
    </row>
    <row r="337" spans="1:14" x14ac:dyDescent="0.25">
      <c r="A337"/>
      <c r="K337"/>
      <c r="L337"/>
      <c r="M337"/>
      <c r="N337"/>
    </row>
    <row r="338" spans="1:14" x14ac:dyDescent="0.25">
      <c r="A338"/>
      <c r="K338"/>
      <c r="L338"/>
      <c r="M338"/>
      <c r="N338"/>
    </row>
    <row r="339" spans="1:14" x14ac:dyDescent="0.25">
      <c r="A339"/>
      <c r="K339"/>
      <c r="L339"/>
      <c r="M339"/>
      <c r="N339"/>
    </row>
    <row r="340" spans="1:14" x14ac:dyDescent="0.25">
      <c r="A340"/>
      <c r="K340"/>
      <c r="L340"/>
      <c r="M340"/>
      <c r="N340"/>
    </row>
    <row r="341" spans="1:14" x14ac:dyDescent="0.25">
      <c r="A341"/>
      <c r="K341"/>
      <c r="L341"/>
      <c r="M341"/>
      <c r="N341"/>
    </row>
    <row r="342" spans="1:14" x14ac:dyDescent="0.25">
      <c r="A342"/>
      <c r="K342"/>
      <c r="L342"/>
      <c r="M342"/>
      <c r="N342"/>
    </row>
    <row r="343" spans="1:14" x14ac:dyDescent="0.25">
      <c r="A343"/>
      <c r="K343"/>
      <c r="L343"/>
      <c r="M343"/>
      <c r="N343"/>
    </row>
    <row r="344" spans="1:14" x14ac:dyDescent="0.25">
      <c r="A344"/>
      <c r="K344"/>
      <c r="L344"/>
      <c r="M344"/>
      <c r="N344"/>
    </row>
    <row r="345" spans="1:14" x14ac:dyDescent="0.25">
      <c r="A345"/>
      <c r="K345"/>
      <c r="L345"/>
      <c r="M345"/>
      <c r="N345"/>
    </row>
    <row r="346" spans="1:14" x14ac:dyDescent="0.25">
      <c r="A346"/>
      <c r="K346"/>
      <c r="L346"/>
      <c r="M346"/>
      <c r="N346"/>
    </row>
    <row r="347" spans="1:14" x14ac:dyDescent="0.25">
      <c r="A347"/>
      <c r="K347"/>
      <c r="L347"/>
      <c r="M347"/>
      <c r="N347"/>
    </row>
    <row r="348" spans="1:14" x14ac:dyDescent="0.25">
      <c r="A348"/>
      <c r="K348"/>
      <c r="L348"/>
      <c r="M348"/>
      <c r="N348"/>
    </row>
    <row r="349" spans="1:14" x14ac:dyDescent="0.25">
      <c r="A349"/>
      <c r="K349"/>
      <c r="L349"/>
      <c r="M349"/>
      <c r="N349"/>
    </row>
    <row r="350" spans="1:14" x14ac:dyDescent="0.25">
      <c r="A350"/>
      <c r="K350"/>
      <c r="L350"/>
      <c r="M350"/>
      <c r="N350"/>
    </row>
    <row r="351" spans="1:14" x14ac:dyDescent="0.25">
      <c r="A351"/>
      <c r="K351"/>
      <c r="L351"/>
      <c r="M351"/>
      <c r="N351"/>
    </row>
    <row r="352" spans="1:14" x14ac:dyDescent="0.25">
      <c r="A352"/>
      <c r="K352"/>
      <c r="L352"/>
      <c r="M352"/>
      <c r="N352"/>
    </row>
    <row r="353" spans="1:14" x14ac:dyDescent="0.25">
      <c r="A353"/>
      <c r="K353"/>
      <c r="L353"/>
      <c r="M353"/>
      <c r="N353"/>
    </row>
    <row r="354" spans="1:14" x14ac:dyDescent="0.25">
      <c r="A354"/>
      <c r="K354"/>
      <c r="L354"/>
      <c r="M354"/>
      <c r="N354"/>
    </row>
    <row r="355" spans="1:14" x14ac:dyDescent="0.25">
      <c r="A355"/>
      <c r="K355"/>
      <c r="L355"/>
      <c r="M355"/>
      <c r="N355"/>
    </row>
    <row r="356" spans="1:14" x14ac:dyDescent="0.25">
      <c r="A356"/>
      <c r="K356"/>
      <c r="L356"/>
      <c r="M356"/>
      <c r="N356"/>
    </row>
    <row r="357" spans="1:14" x14ac:dyDescent="0.25">
      <c r="A357"/>
      <c r="K357"/>
      <c r="L357"/>
      <c r="M357"/>
      <c r="N357"/>
    </row>
    <row r="358" spans="1:14" x14ac:dyDescent="0.25">
      <c r="A358"/>
      <c r="K358"/>
      <c r="L358"/>
      <c r="M358"/>
      <c r="N358"/>
    </row>
    <row r="359" spans="1:14" x14ac:dyDescent="0.25">
      <c r="A359"/>
      <c r="K359"/>
      <c r="L359"/>
      <c r="M359"/>
      <c r="N359"/>
    </row>
    <row r="360" spans="1:14" x14ac:dyDescent="0.25">
      <c r="A360"/>
      <c r="K360"/>
      <c r="L360"/>
      <c r="M360"/>
      <c r="N360"/>
    </row>
    <row r="361" spans="1:14" x14ac:dyDescent="0.25">
      <c r="A361"/>
      <c r="K361"/>
      <c r="L361"/>
      <c r="M361"/>
      <c r="N361"/>
    </row>
    <row r="362" spans="1:14" x14ac:dyDescent="0.25">
      <c r="A362"/>
      <c r="K362"/>
      <c r="L362"/>
      <c r="M362"/>
      <c r="N362"/>
    </row>
    <row r="363" spans="1:14" x14ac:dyDescent="0.25">
      <c r="A363"/>
      <c r="K363"/>
      <c r="L363"/>
      <c r="M363"/>
      <c r="N363"/>
    </row>
    <row r="364" spans="1:14" x14ac:dyDescent="0.25">
      <c r="A364"/>
      <c r="K364"/>
      <c r="L364"/>
      <c r="M364"/>
      <c r="N364"/>
    </row>
    <row r="365" spans="1:14" x14ac:dyDescent="0.25">
      <c r="A365"/>
      <c r="K365"/>
      <c r="L365"/>
      <c r="M365"/>
      <c r="N365"/>
    </row>
    <row r="366" spans="1:14" x14ac:dyDescent="0.25">
      <c r="A366"/>
      <c r="K366"/>
      <c r="L366"/>
      <c r="M366"/>
      <c r="N366"/>
    </row>
    <row r="367" spans="1:14" x14ac:dyDescent="0.25">
      <c r="A367"/>
      <c r="K367"/>
      <c r="L367"/>
      <c r="M367"/>
      <c r="N367"/>
    </row>
    <row r="368" spans="1:14" x14ac:dyDescent="0.25">
      <c r="A368"/>
      <c r="K368"/>
      <c r="L368"/>
      <c r="M368"/>
      <c r="N368"/>
    </row>
    <row r="369" spans="1:14" x14ac:dyDescent="0.25">
      <c r="A369"/>
      <c r="K369"/>
      <c r="L369"/>
      <c r="M369"/>
      <c r="N369"/>
    </row>
    <row r="370" spans="1:14" x14ac:dyDescent="0.25">
      <c r="A370"/>
      <c r="K370"/>
      <c r="L370"/>
      <c r="M370"/>
      <c r="N370"/>
    </row>
    <row r="371" spans="1:14" x14ac:dyDescent="0.25">
      <c r="A371"/>
      <c r="K371"/>
      <c r="L371"/>
      <c r="M371"/>
      <c r="N371"/>
    </row>
    <row r="372" spans="1:14" x14ac:dyDescent="0.25">
      <c r="A372"/>
      <c r="K372"/>
      <c r="L372"/>
      <c r="M372"/>
      <c r="N372"/>
    </row>
    <row r="373" spans="1:14" x14ac:dyDescent="0.25">
      <c r="A373"/>
      <c r="K373"/>
      <c r="L373"/>
      <c r="M373"/>
      <c r="N373"/>
    </row>
    <row r="374" spans="1:14" x14ac:dyDescent="0.25">
      <c r="A374"/>
      <c r="K374"/>
      <c r="L374"/>
      <c r="M374"/>
      <c r="N374"/>
    </row>
    <row r="375" spans="1:14" x14ac:dyDescent="0.25">
      <c r="A375"/>
      <c r="K375"/>
      <c r="L375"/>
      <c r="M375"/>
      <c r="N375"/>
    </row>
    <row r="376" spans="1:14" x14ac:dyDescent="0.25">
      <c r="A376"/>
      <c r="K376"/>
      <c r="L376"/>
      <c r="M376"/>
      <c r="N376"/>
    </row>
    <row r="377" spans="1:14" x14ac:dyDescent="0.25">
      <c r="A377"/>
      <c r="K377"/>
      <c r="L377"/>
      <c r="M377"/>
      <c r="N377"/>
    </row>
    <row r="378" spans="1:14" x14ac:dyDescent="0.25">
      <c r="A378"/>
      <c r="K378"/>
      <c r="L378"/>
      <c r="M378"/>
      <c r="N378"/>
    </row>
    <row r="379" spans="1:14" x14ac:dyDescent="0.25">
      <c r="A379"/>
      <c r="K379"/>
      <c r="L379"/>
      <c r="M379"/>
      <c r="N379"/>
    </row>
    <row r="380" spans="1:14" x14ac:dyDescent="0.25">
      <c r="A380"/>
      <c r="K380"/>
      <c r="L380"/>
      <c r="M380"/>
      <c r="N380"/>
    </row>
    <row r="381" spans="1:14" x14ac:dyDescent="0.25">
      <c r="A381"/>
      <c r="K381"/>
      <c r="L381"/>
      <c r="M381"/>
      <c r="N381"/>
    </row>
    <row r="382" spans="1:14" x14ac:dyDescent="0.25">
      <c r="A382"/>
      <c r="K382"/>
      <c r="L382"/>
      <c r="M382"/>
      <c r="N382"/>
    </row>
    <row r="383" spans="1:14" x14ac:dyDescent="0.25">
      <c r="A383"/>
      <c r="K383"/>
      <c r="L383"/>
      <c r="M383"/>
      <c r="N383"/>
    </row>
    <row r="384" spans="1:14" x14ac:dyDescent="0.25">
      <c r="A384"/>
      <c r="K384"/>
      <c r="L384"/>
      <c r="M384"/>
      <c r="N384"/>
    </row>
    <row r="385" spans="1:14" x14ac:dyDescent="0.25">
      <c r="A385"/>
      <c r="K385"/>
      <c r="L385"/>
      <c r="M385"/>
      <c r="N385"/>
    </row>
    <row r="386" spans="1:14" x14ac:dyDescent="0.25">
      <c r="A386"/>
      <c r="K386"/>
      <c r="L386"/>
      <c r="M386"/>
      <c r="N386"/>
    </row>
    <row r="387" spans="1:14" x14ac:dyDescent="0.25">
      <c r="A387"/>
      <c r="K387"/>
      <c r="L387"/>
      <c r="M387"/>
      <c r="N387"/>
    </row>
    <row r="388" spans="1:14" x14ac:dyDescent="0.25">
      <c r="A388"/>
      <c r="K388"/>
      <c r="L388"/>
      <c r="M388"/>
      <c r="N388"/>
    </row>
    <row r="389" spans="1:14" x14ac:dyDescent="0.25">
      <c r="A389"/>
      <c r="K389"/>
      <c r="L389"/>
      <c r="M389"/>
      <c r="N389"/>
    </row>
    <row r="390" spans="1:14" x14ac:dyDescent="0.25">
      <c r="A390"/>
      <c r="K390"/>
      <c r="L390"/>
      <c r="M390"/>
      <c r="N390"/>
    </row>
    <row r="391" spans="1:14" x14ac:dyDescent="0.25">
      <c r="A391"/>
      <c r="K391"/>
      <c r="L391"/>
      <c r="M391"/>
      <c r="N391"/>
    </row>
    <row r="392" spans="1:14" x14ac:dyDescent="0.25">
      <c r="A392"/>
      <c r="K392"/>
      <c r="L392"/>
      <c r="M392"/>
      <c r="N392"/>
    </row>
    <row r="393" spans="1:14" x14ac:dyDescent="0.25">
      <c r="A393"/>
      <c r="K393"/>
      <c r="L393"/>
      <c r="M393"/>
      <c r="N393"/>
    </row>
    <row r="394" spans="1:14" x14ac:dyDescent="0.25">
      <c r="A394"/>
      <c r="K394"/>
      <c r="L394"/>
      <c r="M394"/>
      <c r="N394"/>
    </row>
    <row r="395" spans="1:14" x14ac:dyDescent="0.25">
      <c r="A395"/>
      <c r="K395"/>
      <c r="L395"/>
      <c r="M395"/>
      <c r="N395"/>
    </row>
    <row r="396" spans="1:14" x14ac:dyDescent="0.25">
      <c r="A396"/>
      <c r="K396"/>
      <c r="L396"/>
      <c r="M396"/>
      <c r="N396"/>
    </row>
    <row r="397" spans="1:14" x14ac:dyDescent="0.25">
      <c r="A397"/>
      <c r="K397"/>
      <c r="L397"/>
      <c r="M397"/>
      <c r="N397"/>
    </row>
    <row r="398" spans="1:14" x14ac:dyDescent="0.25">
      <c r="A398"/>
      <c r="K398"/>
      <c r="L398"/>
      <c r="M398"/>
      <c r="N398"/>
    </row>
    <row r="399" spans="1:14" x14ac:dyDescent="0.25">
      <c r="A399"/>
      <c r="K399"/>
      <c r="L399"/>
      <c r="M399"/>
      <c r="N399"/>
    </row>
    <row r="400" spans="1:14" x14ac:dyDescent="0.25">
      <c r="A400"/>
      <c r="K400"/>
      <c r="L400"/>
      <c r="M400"/>
      <c r="N400"/>
    </row>
    <row r="401" spans="1:14" x14ac:dyDescent="0.25">
      <c r="A401"/>
      <c r="K401"/>
      <c r="L401"/>
      <c r="M401"/>
      <c r="N401"/>
    </row>
    <row r="402" spans="1:14" x14ac:dyDescent="0.25">
      <c r="A402"/>
      <c r="K402"/>
      <c r="L402"/>
      <c r="M402"/>
      <c r="N402"/>
    </row>
    <row r="403" spans="1:14" x14ac:dyDescent="0.25">
      <c r="A403"/>
      <c r="K403"/>
      <c r="L403"/>
      <c r="M403"/>
      <c r="N403"/>
    </row>
    <row r="404" spans="1:14" x14ac:dyDescent="0.25">
      <c r="A404"/>
      <c r="K404"/>
      <c r="L404"/>
      <c r="M404"/>
      <c r="N404"/>
    </row>
    <row r="405" spans="1:14" x14ac:dyDescent="0.25">
      <c r="A405"/>
      <c r="K405"/>
      <c r="L405"/>
      <c r="M405"/>
      <c r="N405"/>
    </row>
    <row r="406" spans="1:14" x14ac:dyDescent="0.25">
      <c r="A406"/>
      <c r="K406"/>
      <c r="L406"/>
      <c r="M406"/>
      <c r="N406"/>
    </row>
    <row r="407" spans="1:14" x14ac:dyDescent="0.25">
      <c r="A407"/>
      <c r="K407"/>
      <c r="L407"/>
      <c r="M407"/>
      <c r="N407"/>
    </row>
    <row r="408" spans="1:14" x14ac:dyDescent="0.25">
      <c r="A408"/>
      <c r="K408"/>
      <c r="L408"/>
      <c r="M408"/>
      <c r="N408"/>
    </row>
    <row r="409" spans="1:14" x14ac:dyDescent="0.25">
      <c r="A409"/>
      <c r="K409"/>
      <c r="L409"/>
      <c r="M409"/>
      <c r="N409"/>
    </row>
    <row r="410" spans="1:14" x14ac:dyDescent="0.25">
      <c r="A410"/>
      <c r="K410"/>
      <c r="L410"/>
      <c r="M410"/>
      <c r="N410"/>
    </row>
    <row r="411" spans="1:14" x14ac:dyDescent="0.25">
      <c r="A411"/>
      <c r="K411"/>
      <c r="L411"/>
      <c r="M411"/>
      <c r="N411"/>
    </row>
    <row r="412" spans="1:14" x14ac:dyDescent="0.25">
      <c r="A412"/>
      <c r="K412"/>
      <c r="L412"/>
      <c r="M412"/>
      <c r="N412"/>
    </row>
    <row r="413" spans="1:14" x14ac:dyDescent="0.25">
      <c r="A413"/>
      <c r="K413"/>
      <c r="L413"/>
      <c r="M413"/>
      <c r="N413"/>
    </row>
    <row r="414" spans="1:14" x14ac:dyDescent="0.25">
      <c r="A414"/>
      <c r="K414"/>
      <c r="L414"/>
      <c r="M414"/>
      <c r="N414"/>
    </row>
    <row r="415" spans="1:14" x14ac:dyDescent="0.25">
      <c r="A415"/>
      <c r="K415"/>
      <c r="L415"/>
      <c r="M415"/>
      <c r="N415"/>
    </row>
    <row r="416" spans="1:14" x14ac:dyDescent="0.25">
      <c r="A416"/>
      <c r="K416"/>
      <c r="L416"/>
      <c r="M416"/>
      <c r="N416"/>
    </row>
    <row r="417" spans="1:14" x14ac:dyDescent="0.25">
      <c r="A417"/>
      <c r="K417"/>
      <c r="L417"/>
      <c r="M417"/>
      <c r="N417"/>
    </row>
    <row r="418" spans="1:14" x14ac:dyDescent="0.25">
      <c r="A418"/>
      <c r="K418"/>
      <c r="L418"/>
      <c r="M418"/>
      <c r="N418"/>
    </row>
    <row r="419" spans="1:14" x14ac:dyDescent="0.25">
      <c r="A419"/>
      <c r="K419"/>
      <c r="L419"/>
      <c r="M419"/>
      <c r="N419"/>
    </row>
    <row r="420" spans="1:14" x14ac:dyDescent="0.25">
      <c r="A420"/>
      <c r="K420"/>
      <c r="L420"/>
      <c r="M420"/>
      <c r="N420"/>
    </row>
    <row r="421" spans="1:14" x14ac:dyDescent="0.25">
      <c r="A421"/>
      <c r="K421"/>
      <c r="L421"/>
      <c r="M421"/>
      <c r="N421"/>
    </row>
    <row r="422" spans="1:14" x14ac:dyDescent="0.25">
      <c r="A422"/>
      <c r="K422"/>
      <c r="L422"/>
      <c r="M422"/>
      <c r="N422"/>
    </row>
    <row r="423" spans="1:14" x14ac:dyDescent="0.25">
      <c r="A423"/>
      <c r="K423"/>
      <c r="L423"/>
      <c r="M423"/>
      <c r="N423"/>
    </row>
    <row r="424" spans="1:14" x14ac:dyDescent="0.25">
      <c r="A424"/>
      <c r="K424"/>
      <c r="L424"/>
      <c r="M424"/>
      <c r="N424"/>
    </row>
    <row r="425" spans="1:14" x14ac:dyDescent="0.25">
      <c r="A425"/>
      <c r="K425"/>
      <c r="L425"/>
      <c r="M425"/>
      <c r="N425"/>
    </row>
    <row r="426" spans="1:14" x14ac:dyDescent="0.25">
      <c r="A426"/>
      <c r="K426"/>
      <c r="L426"/>
      <c r="M426"/>
      <c r="N426"/>
    </row>
    <row r="427" spans="1:14" x14ac:dyDescent="0.25">
      <c r="A427"/>
      <c r="K427"/>
      <c r="L427"/>
      <c r="M427"/>
      <c r="N427"/>
    </row>
    <row r="428" spans="1:14" x14ac:dyDescent="0.25">
      <c r="A428"/>
      <c r="K428"/>
      <c r="L428"/>
      <c r="M428"/>
      <c r="N428"/>
    </row>
    <row r="429" spans="1:14" x14ac:dyDescent="0.25">
      <c r="A429"/>
      <c r="K429"/>
      <c r="L429"/>
      <c r="M429"/>
      <c r="N429"/>
    </row>
    <row r="430" spans="1:14" x14ac:dyDescent="0.25">
      <c r="A430"/>
      <c r="K430"/>
      <c r="L430"/>
      <c r="M430"/>
      <c r="N430"/>
    </row>
    <row r="431" spans="1:14" x14ac:dyDescent="0.25">
      <c r="A431"/>
      <c r="K431"/>
      <c r="L431"/>
      <c r="M431"/>
      <c r="N431"/>
    </row>
    <row r="432" spans="1:14" x14ac:dyDescent="0.25">
      <c r="A432"/>
      <c r="K432"/>
      <c r="L432"/>
      <c r="M432"/>
      <c r="N432"/>
    </row>
    <row r="433" spans="1:14" x14ac:dyDescent="0.25">
      <c r="A433"/>
      <c r="K433"/>
      <c r="L433"/>
      <c r="M433"/>
      <c r="N433"/>
    </row>
    <row r="434" spans="1:14" x14ac:dyDescent="0.25">
      <c r="A434"/>
      <c r="K434"/>
      <c r="L434"/>
      <c r="M434"/>
      <c r="N434"/>
    </row>
    <row r="435" spans="1:14" x14ac:dyDescent="0.25">
      <c r="A435"/>
      <c r="K435"/>
      <c r="L435"/>
      <c r="M435"/>
      <c r="N435"/>
    </row>
    <row r="436" spans="1:14" x14ac:dyDescent="0.25">
      <c r="A436"/>
      <c r="K436"/>
      <c r="L436"/>
      <c r="M436"/>
      <c r="N436"/>
    </row>
    <row r="437" spans="1:14" x14ac:dyDescent="0.25">
      <c r="A437"/>
      <c r="K437"/>
      <c r="L437"/>
      <c r="M437"/>
      <c r="N437"/>
    </row>
    <row r="438" spans="1:14" x14ac:dyDescent="0.25">
      <c r="A438"/>
      <c r="K438"/>
      <c r="L438"/>
      <c r="M438"/>
      <c r="N438"/>
    </row>
    <row r="439" spans="1:14" x14ac:dyDescent="0.25">
      <c r="A439"/>
      <c r="K439"/>
      <c r="L439"/>
      <c r="M439"/>
      <c r="N439"/>
    </row>
    <row r="440" spans="1:14" x14ac:dyDescent="0.25">
      <c r="A440"/>
      <c r="K440"/>
      <c r="L440"/>
      <c r="M440"/>
      <c r="N440"/>
    </row>
    <row r="441" spans="1:14" x14ac:dyDescent="0.25">
      <c r="A441"/>
      <c r="K441"/>
      <c r="L441"/>
      <c r="M441"/>
      <c r="N441"/>
    </row>
    <row r="442" spans="1:14" x14ac:dyDescent="0.25">
      <c r="A442"/>
      <c r="K442"/>
      <c r="L442"/>
      <c r="M442"/>
      <c r="N442"/>
    </row>
    <row r="443" spans="1:14" x14ac:dyDescent="0.25">
      <c r="A443"/>
      <c r="K443"/>
      <c r="L443"/>
      <c r="M443"/>
      <c r="N443"/>
    </row>
    <row r="444" spans="1:14" x14ac:dyDescent="0.25">
      <c r="A444"/>
      <c r="K444"/>
      <c r="L444"/>
      <c r="M444"/>
      <c r="N444"/>
    </row>
    <row r="445" spans="1:14" x14ac:dyDescent="0.25">
      <c r="A445"/>
      <c r="K445"/>
      <c r="L445"/>
      <c r="M445"/>
      <c r="N445"/>
    </row>
    <row r="446" spans="1:14" x14ac:dyDescent="0.25">
      <c r="A446"/>
      <c r="K446"/>
      <c r="L446"/>
      <c r="M446"/>
      <c r="N446"/>
    </row>
    <row r="447" spans="1:14" x14ac:dyDescent="0.25">
      <c r="A447"/>
      <c r="K447"/>
      <c r="L447"/>
      <c r="M447"/>
      <c r="N447"/>
    </row>
    <row r="448" spans="1:14" x14ac:dyDescent="0.25">
      <c r="A448"/>
      <c r="K448"/>
      <c r="L448"/>
      <c r="M448"/>
      <c r="N448"/>
    </row>
    <row r="449" spans="1:14" x14ac:dyDescent="0.25">
      <c r="A449"/>
      <c r="K449"/>
      <c r="L449"/>
      <c r="M449"/>
      <c r="N449"/>
    </row>
    <row r="450" spans="1:14" x14ac:dyDescent="0.25">
      <c r="A450"/>
      <c r="K450"/>
      <c r="L450"/>
      <c r="M450"/>
      <c r="N450"/>
    </row>
    <row r="451" spans="1:14" x14ac:dyDescent="0.25">
      <c r="A451"/>
      <c r="K451"/>
      <c r="L451"/>
      <c r="M451"/>
      <c r="N451"/>
    </row>
    <row r="452" spans="1:14" x14ac:dyDescent="0.25">
      <c r="A452"/>
      <c r="K452"/>
      <c r="L452"/>
      <c r="M452"/>
      <c r="N452"/>
    </row>
    <row r="453" spans="1:14" x14ac:dyDescent="0.25">
      <c r="A453"/>
      <c r="K453"/>
      <c r="L453"/>
      <c r="M453"/>
      <c r="N453"/>
    </row>
    <row r="454" spans="1:14" x14ac:dyDescent="0.25">
      <c r="A454"/>
      <c r="K454"/>
      <c r="L454"/>
      <c r="M454"/>
      <c r="N454"/>
    </row>
    <row r="455" spans="1:14" x14ac:dyDescent="0.25">
      <c r="A455"/>
      <c r="K455"/>
      <c r="L455"/>
      <c r="M455"/>
      <c r="N455"/>
    </row>
    <row r="456" spans="1:14" x14ac:dyDescent="0.25">
      <c r="A456"/>
      <c r="K456"/>
      <c r="L456"/>
      <c r="M456"/>
      <c r="N456"/>
    </row>
    <row r="457" spans="1:14" x14ac:dyDescent="0.25">
      <c r="A457"/>
      <c r="K457"/>
      <c r="L457"/>
      <c r="M457"/>
      <c r="N457"/>
    </row>
    <row r="458" spans="1:14" x14ac:dyDescent="0.25">
      <c r="A458"/>
      <c r="K458"/>
      <c r="L458"/>
      <c r="M458"/>
      <c r="N458"/>
    </row>
    <row r="459" spans="1:14" x14ac:dyDescent="0.25">
      <c r="A459"/>
      <c r="K459"/>
      <c r="L459"/>
      <c r="M459"/>
      <c r="N459"/>
    </row>
    <row r="460" spans="1:14" x14ac:dyDescent="0.25">
      <c r="A460"/>
      <c r="K460"/>
      <c r="L460"/>
      <c r="M460"/>
      <c r="N460"/>
    </row>
    <row r="461" spans="1:14" x14ac:dyDescent="0.25">
      <c r="A461"/>
      <c r="K461"/>
      <c r="L461"/>
      <c r="M461"/>
      <c r="N461"/>
    </row>
    <row r="462" spans="1:14" x14ac:dyDescent="0.25">
      <c r="A462"/>
      <c r="K462"/>
      <c r="L462"/>
      <c r="M462"/>
      <c r="N462"/>
    </row>
    <row r="463" spans="1:14" x14ac:dyDescent="0.25">
      <c r="A463"/>
      <c r="K463"/>
      <c r="L463"/>
      <c r="M463"/>
      <c r="N463"/>
    </row>
    <row r="464" spans="1:14" x14ac:dyDescent="0.25">
      <c r="A464"/>
      <c r="K464"/>
      <c r="L464"/>
      <c r="M464"/>
      <c r="N464"/>
    </row>
    <row r="465" spans="1:14" x14ac:dyDescent="0.25">
      <c r="A465"/>
      <c r="K465"/>
      <c r="L465"/>
      <c r="M465"/>
      <c r="N465"/>
    </row>
    <row r="466" spans="1:14" x14ac:dyDescent="0.25">
      <c r="A466"/>
      <c r="K466"/>
      <c r="L466"/>
      <c r="M466"/>
      <c r="N466"/>
    </row>
    <row r="467" spans="1:14" x14ac:dyDescent="0.25">
      <c r="A467"/>
      <c r="K467"/>
      <c r="L467"/>
      <c r="M467"/>
      <c r="N467"/>
    </row>
    <row r="468" spans="1:14" x14ac:dyDescent="0.25">
      <c r="A468"/>
      <c r="K468"/>
      <c r="L468"/>
      <c r="M468"/>
      <c r="N468"/>
    </row>
    <row r="469" spans="1:14" x14ac:dyDescent="0.25">
      <c r="A469"/>
      <c r="K469"/>
      <c r="L469"/>
      <c r="M469"/>
      <c r="N469"/>
    </row>
    <row r="470" spans="1:14" x14ac:dyDescent="0.25">
      <c r="A470"/>
      <c r="K470"/>
      <c r="L470"/>
      <c r="M470"/>
      <c r="N470"/>
    </row>
    <row r="471" spans="1:14" x14ac:dyDescent="0.25">
      <c r="A471"/>
      <c r="K471"/>
      <c r="L471"/>
      <c r="M471"/>
      <c r="N471"/>
    </row>
    <row r="472" spans="1:14" x14ac:dyDescent="0.25">
      <c r="A472"/>
      <c r="K472"/>
      <c r="L472"/>
      <c r="M472"/>
      <c r="N472"/>
    </row>
    <row r="473" spans="1:14" x14ac:dyDescent="0.25">
      <c r="A473"/>
      <c r="K473"/>
      <c r="L473"/>
      <c r="M473"/>
      <c r="N473"/>
    </row>
    <row r="474" spans="1:14" x14ac:dyDescent="0.25">
      <c r="A474"/>
      <c r="K474"/>
      <c r="L474"/>
      <c r="M474"/>
      <c r="N474"/>
    </row>
    <row r="475" spans="1:14" x14ac:dyDescent="0.25">
      <c r="A475"/>
      <c r="K475"/>
      <c r="L475"/>
      <c r="M475"/>
      <c r="N475"/>
    </row>
    <row r="476" spans="1:14" x14ac:dyDescent="0.25">
      <c r="A476"/>
      <c r="K476"/>
      <c r="L476"/>
      <c r="M476"/>
      <c r="N476"/>
    </row>
    <row r="477" spans="1:14" x14ac:dyDescent="0.25">
      <c r="A477"/>
      <c r="K477"/>
      <c r="L477"/>
      <c r="M477"/>
      <c r="N477"/>
    </row>
    <row r="478" spans="1:14" x14ac:dyDescent="0.25">
      <c r="A478"/>
      <c r="K478"/>
      <c r="L478"/>
      <c r="M478"/>
      <c r="N478"/>
    </row>
    <row r="479" spans="1:14" x14ac:dyDescent="0.25">
      <c r="A479"/>
      <c r="K479"/>
      <c r="L479"/>
      <c r="M479"/>
      <c r="N479"/>
    </row>
    <row r="480" spans="1:14" x14ac:dyDescent="0.25">
      <c r="A480"/>
      <c r="K480"/>
      <c r="L480"/>
      <c r="M480"/>
      <c r="N480"/>
    </row>
    <row r="481" spans="1:14" x14ac:dyDescent="0.25">
      <c r="A481"/>
      <c r="K481"/>
      <c r="L481"/>
      <c r="M481"/>
      <c r="N481"/>
    </row>
    <row r="482" spans="1:14" x14ac:dyDescent="0.25">
      <c r="A482"/>
      <c r="K482"/>
      <c r="L482"/>
      <c r="M482"/>
      <c r="N482"/>
    </row>
    <row r="483" spans="1:14" x14ac:dyDescent="0.25">
      <c r="A483"/>
      <c r="K483"/>
      <c r="L483"/>
      <c r="M483"/>
      <c r="N483"/>
    </row>
    <row r="484" spans="1:14" x14ac:dyDescent="0.25">
      <c r="A484"/>
      <c r="K484"/>
      <c r="L484"/>
      <c r="M484"/>
      <c r="N484"/>
    </row>
    <row r="485" spans="1:14" x14ac:dyDescent="0.25">
      <c r="A485"/>
      <c r="K485"/>
      <c r="L485"/>
      <c r="M485"/>
      <c r="N485"/>
    </row>
    <row r="486" spans="1:14" x14ac:dyDescent="0.25">
      <c r="A486"/>
      <c r="K486"/>
      <c r="L486"/>
      <c r="M486"/>
      <c r="N486"/>
    </row>
    <row r="487" spans="1:14" x14ac:dyDescent="0.25">
      <c r="A487"/>
      <c r="K487"/>
      <c r="L487"/>
      <c r="M487"/>
      <c r="N487"/>
    </row>
    <row r="488" spans="1:14" x14ac:dyDescent="0.25">
      <c r="A488"/>
      <c r="K488"/>
      <c r="L488"/>
      <c r="M488"/>
      <c r="N488"/>
    </row>
    <row r="489" spans="1:14" x14ac:dyDescent="0.25">
      <c r="A489"/>
      <c r="K489"/>
      <c r="L489"/>
      <c r="M489"/>
      <c r="N489"/>
    </row>
    <row r="490" spans="1:14" x14ac:dyDescent="0.25">
      <c r="A490"/>
      <c r="K490"/>
      <c r="L490"/>
      <c r="M490"/>
      <c r="N490"/>
    </row>
    <row r="491" spans="1:14" x14ac:dyDescent="0.25">
      <c r="A491"/>
      <c r="K491"/>
      <c r="L491"/>
      <c r="M491"/>
      <c r="N491"/>
    </row>
    <row r="492" spans="1:14" x14ac:dyDescent="0.25">
      <c r="A492"/>
      <c r="K492"/>
      <c r="L492"/>
      <c r="M492"/>
      <c r="N492"/>
    </row>
    <row r="493" spans="1:14" x14ac:dyDescent="0.25">
      <c r="A493"/>
      <c r="K493"/>
      <c r="L493"/>
      <c r="M493"/>
      <c r="N493"/>
    </row>
    <row r="494" spans="1:14" x14ac:dyDescent="0.25">
      <c r="A494"/>
      <c r="K494"/>
      <c r="L494"/>
      <c r="M494"/>
      <c r="N494"/>
    </row>
    <row r="495" spans="1:14" x14ac:dyDescent="0.25">
      <c r="A495"/>
      <c r="K495"/>
      <c r="L495"/>
      <c r="M495"/>
      <c r="N495"/>
    </row>
    <row r="496" spans="1:14" x14ac:dyDescent="0.25">
      <c r="A496"/>
      <c r="K496"/>
      <c r="L496"/>
      <c r="M496"/>
      <c r="N496"/>
    </row>
    <row r="497" spans="1:14" x14ac:dyDescent="0.25">
      <c r="A497"/>
      <c r="K497"/>
      <c r="L497"/>
      <c r="M497"/>
      <c r="N497"/>
    </row>
    <row r="498" spans="1:14" x14ac:dyDescent="0.25">
      <c r="A498"/>
      <c r="K498"/>
      <c r="L498"/>
      <c r="M498"/>
      <c r="N498"/>
    </row>
    <row r="499" spans="1:14" x14ac:dyDescent="0.25">
      <c r="A499"/>
      <c r="K499"/>
      <c r="L499"/>
      <c r="M499"/>
      <c r="N499"/>
    </row>
    <row r="500" spans="1:14" x14ac:dyDescent="0.25">
      <c r="A500"/>
      <c r="K500"/>
      <c r="L500"/>
      <c r="M500"/>
      <c r="N500"/>
    </row>
    <row r="501" spans="1:14" x14ac:dyDescent="0.25">
      <c r="A501"/>
      <c r="K501"/>
      <c r="L501"/>
      <c r="M501"/>
      <c r="N501"/>
    </row>
    <row r="502" spans="1:14" x14ac:dyDescent="0.25">
      <c r="A502"/>
      <c r="K502"/>
      <c r="L502"/>
      <c r="M502"/>
      <c r="N502"/>
    </row>
    <row r="503" spans="1:14" x14ac:dyDescent="0.25">
      <c r="A503"/>
      <c r="K503"/>
      <c r="L503"/>
      <c r="M503"/>
      <c r="N503"/>
    </row>
    <row r="504" spans="1:14" x14ac:dyDescent="0.25">
      <c r="A504"/>
      <c r="K504"/>
      <c r="L504"/>
      <c r="M504"/>
      <c r="N504"/>
    </row>
    <row r="505" spans="1:14" x14ac:dyDescent="0.25">
      <c r="A505"/>
      <c r="K505"/>
      <c r="L505"/>
      <c r="M505"/>
      <c r="N505"/>
    </row>
    <row r="506" spans="1:14" x14ac:dyDescent="0.25">
      <c r="A506"/>
      <c r="K506"/>
      <c r="L506"/>
      <c r="M506"/>
      <c r="N506"/>
    </row>
    <row r="507" spans="1:14" x14ac:dyDescent="0.25">
      <c r="A507"/>
      <c r="K507"/>
      <c r="L507"/>
      <c r="M507"/>
      <c r="N507"/>
    </row>
    <row r="508" spans="1:14" x14ac:dyDescent="0.25">
      <c r="A508"/>
      <c r="K508"/>
      <c r="L508"/>
      <c r="M508"/>
      <c r="N508"/>
    </row>
    <row r="509" spans="1:14" x14ac:dyDescent="0.25">
      <c r="A509"/>
      <c r="K509"/>
      <c r="L509"/>
      <c r="M509"/>
      <c r="N509"/>
    </row>
    <row r="510" spans="1:14" x14ac:dyDescent="0.25">
      <c r="A510"/>
      <c r="K510"/>
      <c r="L510"/>
      <c r="M510"/>
      <c r="N510"/>
    </row>
    <row r="511" spans="1:14" x14ac:dyDescent="0.25">
      <c r="A511"/>
      <c r="K511"/>
      <c r="L511"/>
      <c r="M511"/>
      <c r="N511"/>
    </row>
    <row r="512" spans="1:14" x14ac:dyDescent="0.25">
      <c r="A512"/>
      <c r="K512"/>
      <c r="L512"/>
      <c r="M512"/>
      <c r="N512"/>
    </row>
    <row r="513" spans="1:14" x14ac:dyDescent="0.25">
      <c r="A513"/>
      <c r="K513"/>
      <c r="L513"/>
      <c r="M513"/>
      <c r="N513"/>
    </row>
    <row r="514" spans="1:14" x14ac:dyDescent="0.25">
      <c r="A514"/>
      <c r="K514"/>
      <c r="L514"/>
      <c r="M514"/>
      <c r="N514"/>
    </row>
    <row r="515" spans="1:14" x14ac:dyDescent="0.25">
      <c r="A515"/>
      <c r="K515"/>
      <c r="L515"/>
      <c r="M515"/>
      <c r="N515"/>
    </row>
    <row r="516" spans="1:14" x14ac:dyDescent="0.25">
      <c r="A516"/>
      <c r="K516"/>
      <c r="L516"/>
      <c r="M516"/>
      <c r="N516"/>
    </row>
    <row r="517" spans="1:14" x14ac:dyDescent="0.25">
      <c r="A517"/>
      <c r="K517"/>
      <c r="L517"/>
      <c r="M517"/>
      <c r="N517"/>
    </row>
    <row r="518" spans="1:14" x14ac:dyDescent="0.25">
      <c r="A518"/>
      <c r="K518"/>
      <c r="L518"/>
      <c r="M518"/>
      <c r="N518"/>
    </row>
    <row r="519" spans="1:14" x14ac:dyDescent="0.25">
      <c r="A519"/>
      <c r="K519"/>
      <c r="L519"/>
      <c r="M519"/>
      <c r="N519"/>
    </row>
    <row r="520" spans="1:14" x14ac:dyDescent="0.25">
      <c r="A520"/>
      <c r="K520"/>
      <c r="L520"/>
      <c r="M520"/>
      <c r="N520"/>
    </row>
    <row r="521" spans="1:14" x14ac:dyDescent="0.25">
      <c r="A521"/>
      <c r="K521"/>
      <c r="L521"/>
      <c r="M521"/>
      <c r="N521"/>
    </row>
    <row r="522" spans="1:14" x14ac:dyDescent="0.25">
      <c r="A522"/>
      <c r="K522"/>
      <c r="L522"/>
      <c r="M522"/>
      <c r="N522"/>
    </row>
    <row r="523" spans="1:14" x14ac:dyDescent="0.25">
      <c r="A523"/>
      <c r="K523"/>
      <c r="L523"/>
      <c r="M523"/>
      <c r="N523"/>
    </row>
    <row r="524" spans="1:14" x14ac:dyDescent="0.25">
      <c r="A524"/>
      <c r="K524"/>
      <c r="L524"/>
      <c r="M524"/>
      <c r="N524"/>
    </row>
    <row r="525" spans="1:14" x14ac:dyDescent="0.25">
      <c r="A525"/>
      <c r="K525"/>
      <c r="L525"/>
      <c r="M525"/>
      <c r="N525"/>
    </row>
    <row r="526" spans="1:14" x14ac:dyDescent="0.25">
      <c r="A526"/>
      <c r="K526"/>
      <c r="L526"/>
      <c r="M526"/>
      <c r="N526"/>
    </row>
    <row r="527" spans="1:14" x14ac:dyDescent="0.25">
      <c r="A527"/>
      <c r="K527"/>
      <c r="L527"/>
      <c r="M527"/>
      <c r="N527"/>
    </row>
    <row r="528" spans="1:14" x14ac:dyDescent="0.25">
      <c r="A528"/>
      <c r="K528"/>
      <c r="L528"/>
      <c r="M528"/>
      <c r="N528"/>
    </row>
    <row r="529" spans="1:14" x14ac:dyDescent="0.25">
      <c r="A529"/>
      <c r="K529"/>
      <c r="L529"/>
      <c r="M529"/>
      <c r="N529"/>
    </row>
    <row r="530" spans="1:14" x14ac:dyDescent="0.25">
      <c r="A530"/>
      <c r="K530"/>
      <c r="L530"/>
      <c r="M530"/>
      <c r="N530"/>
    </row>
    <row r="531" spans="1:14" x14ac:dyDescent="0.25">
      <c r="A531"/>
      <c r="K531"/>
      <c r="L531"/>
      <c r="M531"/>
      <c r="N531"/>
    </row>
    <row r="532" spans="1:14" x14ac:dyDescent="0.25">
      <c r="A532"/>
      <c r="K532"/>
      <c r="L532"/>
      <c r="M532"/>
      <c r="N532"/>
    </row>
    <row r="533" spans="1:14" x14ac:dyDescent="0.25">
      <c r="A533"/>
      <c r="K533"/>
      <c r="L533"/>
      <c r="M533"/>
      <c r="N533"/>
    </row>
    <row r="534" spans="1:14" x14ac:dyDescent="0.25">
      <c r="A534"/>
      <c r="K534"/>
      <c r="L534"/>
      <c r="M534"/>
      <c r="N534"/>
    </row>
    <row r="535" spans="1:14" x14ac:dyDescent="0.25">
      <c r="A535"/>
      <c r="K535"/>
      <c r="L535"/>
      <c r="M535"/>
      <c r="N535"/>
    </row>
    <row r="536" spans="1:14" x14ac:dyDescent="0.25">
      <c r="A536"/>
      <c r="K536"/>
      <c r="L536"/>
      <c r="M536"/>
      <c r="N536"/>
    </row>
    <row r="537" spans="1:14" x14ac:dyDescent="0.25">
      <c r="A537"/>
      <c r="K537"/>
      <c r="L537"/>
      <c r="M537"/>
      <c r="N537"/>
    </row>
    <row r="538" spans="1:14" x14ac:dyDescent="0.25">
      <c r="A538"/>
      <c r="K538"/>
      <c r="L538"/>
      <c r="M538"/>
      <c r="N538"/>
    </row>
    <row r="539" spans="1:14" x14ac:dyDescent="0.25">
      <c r="A539"/>
      <c r="K539"/>
      <c r="L539"/>
      <c r="M539"/>
      <c r="N539"/>
    </row>
    <row r="540" spans="1:14" x14ac:dyDescent="0.25">
      <c r="A540"/>
      <c r="K540"/>
      <c r="L540"/>
      <c r="M540"/>
      <c r="N540"/>
    </row>
    <row r="541" spans="1:14" x14ac:dyDescent="0.25">
      <c r="A541"/>
      <c r="K541"/>
      <c r="L541"/>
      <c r="M541"/>
      <c r="N541"/>
    </row>
    <row r="542" spans="1:14" x14ac:dyDescent="0.25">
      <c r="A542"/>
      <c r="K542"/>
      <c r="L542"/>
      <c r="M542"/>
      <c r="N542"/>
    </row>
    <row r="543" spans="1:14" x14ac:dyDescent="0.25">
      <c r="A543"/>
      <c r="K543"/>
      <c r="L543"/>
      <c r="M543"/>
      <c r="N543"/>
    </row>
    <row r="544" spans="1:14" x14ac:dyDescent="0.25">
      <c r="A544"/>
      <c r="K544"/>
      <c r="L544"/>
      <c r="M544"/>
      <c r="N544"/>
    </row>
    <row r="545" spans="1:14" x14ac:dyDescent="0.25">
      <c r="A545"/>
      <c r="K545"/>
      <c r="L545"/>
      <c r="M545"/>
      <c r="N545"/>
    </row>
    <row r="546" spans="1:14" x14ac:dyDescent="0.25">
      <c r="A546"/>
      <c r="K546"/>
      <c r="L546"/>
      <c r="M546"/>
      <c r="N546"/>
    </row>
    <row r="547" spans="1:14" x14ac:dyDescent="0.25">
      <c r="A547"/>
      <c r="K547"/>
      <c r="L547"/>
      <c r="M547"/>
      <c r="N547"/>
    </row>
    <row r="548" spans="1:14" x14ac:dyDescent="0.25">
      <c r="A548"/>
      <c r="K548"/>
      <c r="L548"/>
      <c r="M548"/>
      <c r="N548"/>
    </row>
    <row r="549" spans="1:14" x14ac:dyDescent="0.25">
      <c r="A549"/>
      <c r="K549"/>
      <c r="L549"/>
      <c r="M549"/>
      <c r="N549"/>
    </row>
    <row r="550" spans="1:14" x14ac:dyDescent="0.25">
      <c r="A550"/>
      <c r="K550"/>
      <c r="L550"/>
      <c r="M550"/>
      <c r="N550"/>
    </row>
    <row r="551" spans="1:14" x14ac:dyDescent="0.25">
      <c r="A551"/>
      <c r="K551"/>
      <c r="L551"/>
      <c r="M551"/>
      <c r="N551"/>
    </row>
    <row r="552" spans="1:14" x14ac:dyDescent="0.25">
      <c r="A552"/>
      <c r="K552"/>
      <c r="L552"/>
      <c r="M552"/>
      <c r="N552"/>
    </row>
    <row r="553" spans="1:14" x14ac:dyDescent="0.25">
      <c r="A553"/>
      <c r="K553"/>
      <c r="L553"/>
      <c r="M553"/>
      <c r="N553"/>
    </row>
    <row r="554" spans="1:14" x14ac:dyDescent="0.25">
      <c r="A554"/>
      <c r="K554"/>
      <c r="L554"/>
      <c r="M554"/>
      <c r="N554"/>
    </row>
    <row r="555" spans="1:14" x14ac:dyDescent="0.25">
      <c r="A555"/>
      <c r="K555"/>
      <c r="L555"/>
      <c r="M555"/>
      <c r="N555"/>
    </row>
    <row r="556" spans="1:14" x14ac:dyDescent="0.25">
      <c r="A556"/>
      <c r="K556"/>
      <c r="L556"/>
      <c r="M556"/>
      <c r="N556"/>
    </row>
    <row r="557" spans="1:14" x14ac:dyDescent="0.25">
      <c r="A557"/>
      <c r="K557"/>
      <c r="L557"/>
      <c r="M557"/>
      <c r="N557"/>
    </row>
    <row r="558" spans="1:14" x14ac:dyDescent="0.25">
      <c r="A558"/>
      <c r="K558"/>
      <c r="L558"/>
      <c r="M558"/>
      <c r="N558"/>
    </row>
    <row r="559" spans="1:14" x14ac:dyDescent="0.25">
      <c r="A559"/>
      <c r="K559"/>
      <c r="L559"/>
      <c r="M559"/>
      <c r="N559"/>
    </row>
    <row r="560" spans="1:14" x14ac:dyDescent="0.25">
      <c r="A560"/>
      <c r="K560"/>
      <c r="L560"/>
      <c r="M560"/>
      <c r="N560"/>
    </row>
    <row r="561" spans="1:14" x14ac:dyDescent="0.25">
      <c r="A561"/>
      <c r="K561"/>
      <c r="L561"/>
      <c r="M561"/>
      <c r="N561"/>
    </row>
    <row r="562" spans="1:14" x14ac:dyDescent="0.25">
      <c r="A562"/>
      <c r="K562"/>
      <c r="L562"/>
      <c r="M562"/>
      <c r="N562"/>
    </row>
    <row r="563" spans="1:14" x14ac:dyDescent="0.25">
      <c r="A563"/>
      <c r="K563"/>
      <c r="L563"/>
      <c r="M563"/>
      <c r="N563"/>
    </row>
    <row r="564" spans="1:14" x14ac:dyDescent="0.25">
      <c r="A564"/>
      <c r="K564"/>
      <c r="L564"/>
      <c r="M564"/>
      <c r="N564"/>
    </row>
    <row r="565" spans="1:14" x14ac:dyDescent="0.25">
      <c r="A565"/>
      <c r="K565"/>
      <c r="L565"/>
      <c r="M565"/>
      <c r="N565"/>
    </row>
    <row r="566" spans="1:14" x14ac:dyDescent="0.25">
      <c r="A566"/>
      <c r="K566"/>
      <c r="L566"/>
      <c r="M566"/>
      <c r="N566"/>
    </row>
    <row r="567" spans="1:14" x14ac:dyDescent="0.25">
      <c r="A567"/>
      <c r="K567"/>
      <c r="L567"/>
      <c r="M567"/>
      <c r="N567"/>
    </row>
    <row r="568" spans="1:14" x14ac:dyDescent="0.25">
      <c r="A568"/>
      <c r="K568"/>
      <c r="L568"/>
      <c r="M568"/>
      <c r="N568"/>
    </row>
    <row r="569" spans="1:14" x14ac:dyDescent="0.25">
      <c r="A569"/>
      <c r="K569"/>
      <c r="L569"/>
      <c r="M569"/>
      <c r="N569"/>
    </row>
    <row r="570" spans="1:14" x14ac:dyDescent="0.25">
      <c r="A570"/>
      <c r="K570"/>
      <c r="L570"/>
      <c r="M570"/>
      <c r="N570"/>
    </row>
    <row r="571" spans="1:14" x14ac:dyDescent="0.25">
      <c r="A571"/>
      <c r="K571"/>
      <c r="L571"/>
      <c r="M571"/>
      <c r="N571"/>
    </row>
    <row r="572" spans="1:14" x14ac:dyDescent="0.25">
      <c r="A572"/>
      <c r="K572"/>
      <c r="L572"/>
      <c r="M572"/>
      <c r="N572"/>
    </row>
    <row r="573" spans="1:14" x14ac:dyDescent="0.25">
      <c r="A573"/>
      <c r="K573"/>
      <c r="L573"/>
      <c r="M573"/>
      <c r="N573"/>
    </row>
    <row r="574" spans="1:14" x14ac:dyDescent="0.25">
      <c r="A574"/>
      <c r="K574"/>
      <c r="L574"/>
      <c r="M574"/>
      <c r="N574"/>
    </row>
    <row r="575" spans="1:14" x14ac:dyDescent="0.25">
      <c r="A575"/>
      <c r="K575"/>
      <c r="L575"/>
      <c r="M575"/>
      <c r="N575"/>
    </row>
    <row r="576" spans="1:14" x14ac:dyDescent="0.25">
      <c r="A576"/>
      <c r="K576"/>
      <c r="L576"/>
      <c r="M576"/>
      <c r="N576"/>
    </row>
    <row r="577" spans="1:14" x14ac:dyDescent="0.25">
      <c r="A577"/>
      <c r="K577"/>
      <c r="L577"/>
      <c r="M577"/>
      <c r="N577"/>
    </row>
    <row r="578" spans="1:14" x14ac:dyDescent="0.25">
      <c r="A578"/>
      <c r="K578"/>
      <c r="L578"/>
      <c r="M578"/>
      <c r="N578"/>
    </row>
    <row r="579" spans="1:14" x14ac:dyDescent="0.25">
      <c r="A579"/>
      <c r="K579"/>
      <c r="L579"/>
      <c r="M579"/>
      <c r="N579"/>
    </row>
    <row r="580" spans="1:14" x14ac:dyDescent="0.25">
      <c r="A580"/>
      <c r="K580"/>
      <c r="L580"/>
      <c r="M580"/>
      <c r="N580"/>
    </row>
    <row r="581" spans="1:14" x14ac:dyDescent="0.25">
      <c r="A581"/>
      <c r="K581"/>
      <c r="L581"/>
      <c r="M581"/>
      <c r="N581"/>
    </row>
    <row r="582" spans="1:14" x14ac:dyDescent="0.25">
      <c r="A582"/>
      <c r="K582"/>
      <c r="L582"/>
      <c r="M582"/>
      <c r="N582"/>
    </row>
    <row r="583" spans="1:14" x14ac:dyDescent="0.25">
      <c r="A583"/>
      <c r="K583"/>
      <c r="L583"/>
      <c r="M583"/>
      <c r="N583"/>
    </row>
    <row r="584" spans="1:14" x14ac:dyDescent="0.25">
      <c r="A584"/>
      <c r="K584"/>
      <c r="L584"/>
      <c r="M584"/>
      <c r="N584"/>
    </row>
    <row r="585" spans="1:14" x14ac:dyDescent="0.25">
      <c r="A585"/>
      <c r="K585"/>
      <c r="L585"/>
      <c r="M585"/>
      <c r="N585"/>
    </row>
    <row r="586" spans="1:14" x14ac:dyDescent="0.25">
      <c r="A586"/>
      <c r="K586"/>
      <c r="L586"/>
      <c r="M586"/>
      <c r="N586"/>
    </row>
    <row r="587" spans="1:14" x14ac:dyDescent="0.25">
      <c r="A587"/>
      <c r="K587"/>
      <c r="L587"/>
      <c r="M587"/>
      <c r="N587"/>
    </row>
    <row r="588" spans="1:14" x14ac:dyDescent="0.25">
      <c r="A588"/>
      <c r="K588"/>
      <c r="L588"/>
      <c r="M588"/>
      <c r="N588"/>
    </row>
    <row r="589" spans="1:14" x14ac:dyDescent="0.25">
      <c r="A589"/>
      <c r="K589"/>
      <c r="L589"/>
      <c r="M589"/>
      <c r="N589"/>
    </row>
    <row r="590" spans="1:14" x14ac:dyDescent="0.25">
      <c r="A590"/>
      <c r="K590"/>
      <c r="L590"/>
      <c r="M590"/>
      <c r="N590"/>
    </row>
    <row r="591" spans="1:14" x14ac:dyDescent="0.25">
      <c r="A591"/>
      <c r="K591"/>
      <c r="L591"/>
      <c r="M591"/>
      <c r="N591"/>
    </row>
    <row r="592" spans="1:14" x14ac:dyDescent="0.25">
      <c r="A592"/>
      <c r="K592"/>
      <c r="L592"/>
      <c r="M592"/>
      <c r="N592"/>
    </row>
    <row r="593" spans="1:14" x14ac:dyDescent="0.25">
      <c r="A593"/>
      <c r="K593"/>
      <c r="L593"/>
      <c r="M593"/>
      <c r="N593"/>
    </row>
    <row r="594" spans="1:14" x14ac:dyDescent="0.25">
      <c r="A594"/>
      <c r="K594"/>
      <c r="L594"/>
      <c r="M594"/>
      <c r="N594"/>
    </row>
    <row r="595" spans="1:14" x14ac:dyDescent="0.25">
      <c r="A595"/>
      <c r="K595"/>
      <c r="L595"/>
      <c r="M595"/>
      <c r="N595"/>
    </row>
    <row r="596" spans="1:14" x14ac:dyDescent="0.25">
      <c r="A596"/>
      <c r="K596"/>
      <c r="L596"/>
      <c r="M596"/>
      <c r="N596"/>
    </row>
    <row r="597" spans="1:14" x14ac:dyDescent="0.25">
      <c r="A597"/>
      <c r="K597"/>
      <c r="L597"/>
      <c r="M597"/>
      <c r="N597"/>
    </row>
    <row r="598" spans="1:14" x14ac:dyDescent="0.25">
      <c r="A598"/>
      <c r="K598"/>
      <c r="L598"/>
      <c r="M598"/>
      <c r="N598"/>
    </row>
    <row r="599" spans="1:14" x14ac:dyDescent="0.25">
      <c r="A599"/>
      <c r="K599"/>
      <c r="L599"/>
      <c r="M599"/>
      <c r="N599"/>
    </row>
    <row r="600" spans="1:14" x14ac:dyDescent="0.25">
      <c r="A600"/>
      <c r="K600"/>
      <c r="L600"/>
      <c r="M600"/>
      <c r="N600"/>
    </row>
    <row r="601" spans="1:14" x14ac:dyDescent="0.25">
      <c r="A601"/>
      <c r="K601"/>
      <c r="L601"/>
      <c r="M601"/>
      <c r="N601"/>
    </row>
    <row r="602" spans="1:14" x14ac:dyDescent="0.25">
      <c r="A602"/>
      <c r="K602"/>
      <c r="L602"/>
      <c r="M602"/>
      <c r="N602"/>
    </row>
    <row r="603" spans="1:14" x14ac:dyDescent="0.25">
      <c r="A603"/>
      <c r="K603"/>
      <c r="L603"/>
      <c r="M603"/>
      <c r="N603"/>
    </row>
    <row r="604" spans="1:14" x14ac:dyDescent="0.25">
      <c r="A604"/>
      <c r="K604"/>
      <c r="L604"/>
      <c r="M604"/>
      <c r="N604"/>
    </row>
    <row r="605" spans="1:14" x14ac:dyDescent="0.25">
      <c r="A605"/>
      <c r="K605"/>
      <c r="L605"/>
      <c r="M605"/>
      <c r="N605"/>
    </row>
    <row r="606" spans="1:14" x14ac:dyDescent="0.25">
      <c r="A606"/>
      <c r="K606"/>
      <c r="L606"/>
      <c r="M606"/>
      <c r="N606"/>
    </row>
    <row r="607" spans="1:14" x14ac:dyDescent="0.25">
      <c r="A607"/>
      <c r="K607"/>
      <c r="L607"/>
      <c r="M607"/>
      <c r="N607"/>
    </row>
    <row r="608" spans="1:14" x14ac:dyDescent="0.25">
      <c r="A608"/>
      <c r="K608"/>
      <c r="L608"/>
      <c r="M608"/>
      <c r="N608"/>
    </row>
    <row r="609" spans="1:14" x14ac:dyDescent="0.25">
      <c r="A609"/>
      <c r="K609"/>
      <c r="L609"/>
      <c r="M609"/>
      <c r="N609"/>
    </row>
    <row r="610" spans="1:14" x14ac:dyDescent="0.25">
      <c r="A610"/>
      <c r="K610"/>
      <c r="L610"/>
      <c r="M610"/>
      <c r="N610"/>
    </row>
    <row r="611" spans="1:14" x14ac:dyDescent="0.25">
      <c r="A611"/>
      <c r="K611"/>
      <c r="L611"/>
      <c r="M611"/>
      <c r="N611"/>
    </row>
    <row r="612" spans="1:14" x14ac:dyDescent="0.25">
      <c r="A612"/>
      <c r="K612"/>
      <c r="L612"/>
      <c r="M612"/>
      <c r="N612"/>
    </row>
    <row r="613" spans="1:14" x14ac:dyDescent="0.25">
      <c r="A613"/>
      <c r="K613"/>
      <c r="L613"/>
      <c r="M613"/>
      <c r="N613"/>
    </row>
    <row r="614" spans="1:14" x14ac:dyDescent="0.25">
      <c r="A614"/>
      <c r="K614"/>
      <c r="L614"/>
      <c r="M614"/>
      <c r="N614"/>
    </row>
    <row r="615" spans="1:14" x14ac:dyDescent="0.25">
      <c r="A615"/>
      <c r="K615"/>
      <c r="L615"/>
      <c r="M615"/>
      <c r="N615"/>
    </row>
    <row r="616" spans="1:14" x14ac:dyDescent="0.25">
      <c r="A616"/>
      <c r="K616"/>
      <c r="L616"/>
      <c r="M616"/>
      <c r="N616"/>
    </row>
    <row r="617" spans="1:14" x14ac:dyDescent="0.25">
      <c r="A617"/>
      <c r="K617"/>
      <c r="L617"/>
      <c r="M617"/>
      <c r="N617"/>
    </row>
    <row r="618" spans="1:14" x14ac:dyDescent="0.25">
      <c r="A618"/>
      <c r="K618"/>
      <c r="L618"/>
      <c r="M618"/>
      <c r="N618"/>
    </row>
    <row r="619" spans="1:14" x14ac:dyDescent="0.25">
      <c r="A619"/>
      <c r="K619"/>
      <c r="L619"/>
      <c r="M619"/>
      <c r="N619"/>
    </row>
    <row r="620" spans="1:14" x14ac:dyDescent="0.25">
      <c r="A620"/>
      <c r="K620"/>
      <c r="L620"/>
      <c r="M620"/>
      <c r="N620"/>
    </row>
    <row r="621" spans="1:14" x14ac:dyDescent="0.25">
      <c r="A621"/>
      <c r="K621"/>
      <c r="L621"/>
      <c r="M621"/>
      <c r="N621"/>
    </row>
    <row r="622" spans="1:14" x14ac:dyDescent="0.25">
      <c r="A622"/>
      <c r="K622"/>
      <c r="L622"/>
      <c r="M622"/>
      <c r="N622"/>
    </row>
    <row r="623" spans="1:14" x14ac:dyDescent="0.25">
      <c r="A623"/>
      <c r="K623"/>
      <c r="L623"/>
      <c r="M623"/>
      <c r="N623"/>
    </row>
    <row r="624" spans="1:14" x14ac:dyDescent="0.25">
      <c r="A624"/>
      <c r="K624"/>
      <c r="L624"/>
      <c r="M624"/>
      <c r="N624"/>
    </row>
    <row r="625" spans="1:14" x14ac:dyDescent="0.25">
      <c r="A625"/>
      <c r="K625"/>
      <c r="L625"/>
      <c r="M625"/>
      <c r="N625"/>
    </row>
    <row r="626" spans="1:14" x14ac:dyDescent="0.25">
      <c r="A626"/>
      <c r="K626"/>
      <c r="L626"/>
      <c r="M626"/>
      <c r="N626"/>
    </row>
    <row r="627" spans="1:14" x14ac:dyDescent="0.25">
      <c r="A627"/>
      <c r="K627"/>
      <c r="L627"/>
      <c r="M627"/>
      <c r="N627"/>
    </row>
    <row r="628" spans="1:14" x14ac:dyDescent="0.25">
      <c r="A628"/>
      <c r="K628"/>
      <c r="L628"/>
      <c r="M628"/>
      <c r="N628"/>
    </row>
    <row r="629" spans="1:14" x14ac:dyDescent="0.25">
      <c r="A629"/>
      <c r="K629"/>
      <c r="L629"/>
      <c r="M629"/>
      <c r="N629"/>
    </row>
    <row r="630" spans="1:14" x14ac:dyDescent="0.25">
      <c r="A630"/>
      <c r="K630"/>
      <c r="L630"/>
      <c r="M630"/>
      <c r="N630"/>
    </row>
    <row r="631" spans="1:14" x14ac:dyDescent="0.25">
      <c r="A631"/>
      <c r="K631"/>
      <c r="L631"/>
      <c r="M631"/>
      <c r="N631"/>
    </row>
    <row r="632" spans="1:14" x14ac:dyDescent="0.25">
      <c r="A632"/>
      <c r="K632"/>
      <c r="L632"/>
      <c r="M632"/>
      <c r="N632"/>
    </row>
    <row r="633" spans="1:14" x14ac:dyDescent="0.25">
      <c r="A633"/>
      <c r="K633"/>
      <c r="L633"/>
      <c r="M633"/>
      <c r="N633"/>
    </row>
    <row r="634" spans="1:14" x14ac:dyDescent="0.25">
      <c r="A634"/>
      <c r="K634"/>
      <c r="L634"/>
      <c r="M634"/>
      <c r="N634"/>
    </row>
    <row r="635" spans="1:14" x14ac:dyDescent="0.25">
      <c r="A635"/>
      <c r="K635"/>
      <c r="L635"/>
      <c r="M635"/>
      <c r="N635"/>
    </row>
    <row r="636" spans="1:14" x14ac:dyDescent="0.25">
      <c r="A636"/>
      <c r="K636"/>
      <c r="L636"/>
      <c r="M636"/>
      <c r="N636"/>
    </row>
    <row r="637" spans="1:14" x14ac:dyDescent="0.25">
      <c r="A637"/>
      <c r="K637"/>
      <c r="L637"/>
      <c r="M637"/>
      <c r="N637"/>
    </row>
    <row r="638" spans="1:14" x14ac:dyDescent="0.25">
      <c r="A638"/>
      <c r="K638"/>
      <c r="L638"/>
      <c r="M638"/>
      <c r="N638"/>
    </row>
    <row r="639" spans="1:14" x14ac:dyDescent="0.25">
      <c r="A639"/>
      <c r="K639"/>
      <c r="L639"/>
      <c r="M639"/>
      <c r="N639"/>
    </row>
    <row r="640" spans="1:14" x14ac:dyDescent="0.25">
      <c r="A640"/>
      <c r="K640"/>
      <c r="L640"/>
      <c r="M640"/>
      <c r="N640"/>
    </row>
    <row r="641" spans="1:14" x14ac:dyDescent="0.25">
      <c r="A641"/>
      <c r="K641"/>
      <c r="L641"/>
      <c r="M641"/>
      <c r="N641"/>
    </row>
    <row r="642" spans="1:14" x14ac:dyDescent="0.25">
      <c r="A642"/>
      <c r="K642"/>
      <c r="L642"/>
      <c r="M642"/>
      <c r="N642"/>
    </row>
    <row r="643" spans="1:14" x14ac:dyDescent="0.25">
      <c r="A643"/>
      <c r="K643"/>
      <c r="L643"/>
      <c r="M643"/>
      <c r="N643"/>
    </row>
    <row r="644" spans="1:14" x14ac:dyDescent="0.25">
      <c r="A644"/>
      <c r="K644"/>
      <c r="L644"/>
      <c r="M644"/>
      <c r="N644"/>
    </row>
    <row r="645" spans="1:14" x14ac:dyDescent="0.25">
      <c r="A645"/>
      <c r="K645"/>
      <c r="L645"/>
      <c r="M645"/>
      <c r="N645"/>
    </row>
    <row r="646" spans="1:14" x14ac:dyDescent="0.25">
      <c r="A646"/>
      <c r="K646"/>
      <c r="L646"/>
      <c r="M646"/>
      <c r="N646"/>
    </row>
    <row r="647" spans="1:14" x14ac:dyDescent="0.25">
      <c r="A647"/>
      <c r="K647"/>
      <c r="L647"/>
      <c r="M647"/>
      <c r="N647"/>
    </row>
    <row r="648" spans="1:14" x14ac:dyDescent="0.25">
      <c r="A648"/>
      <c r="K648"/>
      <c r="L648"/>
      <c r="M648"/>
      <c r="N648"/>
    </row>
    <row r="649" spans="1:14" x14ac:dyDescent="0.25">
      <c r="A649"/>
      <c r="K649"/>
      <c r="L649"/>
      <c r="M649"/>
      <c r="N649"/>
    </row>
    <row r="650" spans="1:14" x14ac:dyDescent="0.25">
      <c r="A650"/>
      <c r="K650"/>
      <c r="L650"/>
      <c r="M650"/>
      <c r="N650"/>
    </row>
    <row r="651" spans="1:14" x14ac:dyDescent="0.25">
      <c r="A651"/>
      <c r="K651"/>
      <c r="L651"/>
      <c r="M651"/>
      <c r="N651"/>
    </row>
    <row r="652" spans="1:14" x14ac:dyDescent="0.25">
      <c r="A652"/>
      <c r="K652"/>
      <c r="L652"/>
      <c r="M652"/>
      <c r="N652"/>
    </row>
    <row r="653" spans="1:14" x14ac:dyDescent="0.25">
      <c r="A653"/>
      <c r="K653"/>
      <c r="L653"/>
      <c r="M653"/>
      <c r="N653"/>
    </row>
    <row r="654" spans="1:14" x14ac:dyDescent="0.25">
      <c r="A654"/>
      <c r="K654"/>
      <c r="L654"/>
      <c r="M654"/>
      <c r="N654"/>
    </row>
    <row r="655" spans="1:14" x14ac:dyDescent="0.25">
      <c r="A655"/>
      <c r="K655"/>
      <c r="L655"/>
      <c r="M655"/>
      <c r="N655"/>
    </row>
    <row r="656" spans="1:14" x14ac:dyDescent="0.25">
      <c r="A656"/>
      <c r="K656"/>
      <c r="L656"/>
      <c r="M656"/>
      <c r="N656"/>
    </row>
    <row r="657" spans="1:14" x14ac:dyDescent="0.25">
      <c r="A657"/>
      <c r="K657"/>
      <c r="L657"/>
      <c r="M657"/>
      <c r="N657"/>
    </row>
    <row r="658" spans="1:14" x14ac:dyDescent="0.25">
      <c r="A658"/>
      <c r="K658"/>
      <c r="L658"/>
      <c r="M658"/>
      <c r="N658"/>
    </row>
    <row r="659" spans="1:14" x14ac:dyDescent="0.25">
      <c r="A659"/>
      <c r="K659"/>
      <c r="L659"/>
      <c r="M659"/>
      <c r="N659"/>
    </row>
    <row r="660" spans="1:14" x14ac:dyDescent="0.25">
      <c r="A660"/>
      <c r="K660"/>
      <c r="L660"/>
      <c r="M660"/>
      <c r="N660"/>
    </row>
    <row r="661" spans="1:14" x14ac:dyDescent="0.25">
      <c r="A661"/>
      <c r="K661"/>
      <c r="L661"/>
      <c r="M661"/>
      <c r="N661"/>
    </row>
    <row r="662" spans="1:14" x14ac:dyDescent="0.25">
      <c r="A662"/>
      <c r="K662"/>
      <c r="L662"/>
      <c r="M662"/>
      <c r="N662"/>
    </row>
    <row r="663" spans="1:14" x14ac:dyDescent="0.25">
      <c r="A663"/>
      <c r="K663"/>
      <c r="L663"/>
      <c r="M663"/>
      <c r="N663"/>
    </row>
    <row r="664" spans="1:14" x14ac:dyDescent="0.25">
      <c r="A664"/>
      <c r="K664"/>
      <c r="L664"/>
      <c r="M664"/>
      <c r="N664"/>
    </row>
    <row r="665" spans="1:14" x14ac:dyDescent="0.25">
      <c r="A665"/>
      <c r="K665"/>
      <c r="L665"/>
      <c r="M665"/>
      <c r="N665"/>
    </row>
    <row r="666" spans="1:14" x14ac:dyDescent="0.25">
      <c r="A666"/>
      <c r="K666"/>
      <c r="L666"/>
      <c r="M666"/>
      <c r="N666"/>
    </row>
    <row r="667" spans="1:14" x14ac:dyDescent="0.25">
      <c r="A667"/>
      <c r="K667"/>
      <c r="L667"/>
      <c r="M667"/>
      <c r="N667"/>
    </row>
    <row r="668" spans="1:14" x14ac:dyDescent="0.25">
      <c r="A668"/>
      <c r="K668"/>
      <c r="L668"/>
      <c r="M668"/>
      <c r="N668"/>
    </row>
    <row r="669" spans="1:14" x14ac:dyDescent="0.25">
      <c r="A669"/>
      <c r="K669"/>
      <c r="L669"/>
      <c r="M669"/>
      <c r="N669"/>
    </row>
    <row r="670" spans="1:14" x14ac:dyDescent="0.25">
      <c r="A670"/>
      <c r="K670"/>
      <c r="L670"/>
      <c r="M670"/>
      <c r="N670"/>
    </row>
    <row r="671" spans="1:14" x14ac:dyDescent="0.25">
      <c r="A671"/>
      <c r="K671"/>
      <c r="L671"/>
      <c r="M671"/>
      <c r="N671"/>
    </row>
    <row r="672" spans="1:14" x14ac:dyDescent="0.25">
      <c r="A672"/>
      <c r="K672"/>
      <c r="L672"/>
      <c r="M672"/>
      <c r="N672"/>
    </row>
    <row r="673" spans="1:14" x14ac:dyDescent="0.25">
      <c r="A673"/>
      <c r="K673"/>
      <c r="L673"/>
      <c r="M673"/>
      <c r="N673"/>
    </row>
    <row r="674" spans="1:14" x14ac:dyDescent="0.25">
      <c r="A674"/>
      <c r="K674"/>
      <c r="L674"/>
      <c r="M674"/>
      <c r="N674"/>
    </row>
    <row r="675" spans="1:14" x14ac:dyDescent="0.25">
      <c r="A675"/>
      <c r="K675"/>
      <c r="L675"/>
      <c r="M675"/>
      <c r="N675"/>
    </row>
    <row r="676" spans="1:14" x14ac:dyDescent="0.25">
      <c r="A676"/>
      <c r="K676"/>
      <c r="L676"/>
      <c r="M676"/>
      <c r="N676"/>
    </row>
    <row r="677" spans="1:14" x14ac:dyDescent="0.25">
      <c r="A677"/>
      <c r="K677"/>
      <c r="L677"/>
      <c r="M677"/>
      <c r="N677"/>
    </row>
    <row r="678" spans="1:14" x14ac:dyDescent="0.25">
      <c r="A678"/>
      <c r="K678"/>
      <c r="L678"/>
      <c r="M678"/>
      <c r="N678"/>
    </row>
    <row r="679" spans="1:14" x14ac:dyDescent="0.25">
      <c r="A679"/>
      <c r="K679"/>
      <c r="L679"/>
      <c r="M679"/>
      <c r="N679"/>
    </row>
    <row r="680" spans="1:14" x14ac:dyDescent="0.25">
      <c r="A680"/>
      <c r="K680"/>
      <c r="L680"/>
      <c r="M680"/>
      <c r="N680"/>
    </row>
    <row r="681" spans="1:14" x14ac:dyDescent="0.25">
      <c r="A681"/>
      <c r="K681"/>
      <c r="L681"/>
      <c r="M681"/>
      <c r="N681"/>
    </row>
    <row r="682" spans="1:14" x14ac:dyDescent="0.25">
      <c r="A682"/>
      <c r="K682"/>
      <c r="L682"/>
      <c r="M682"/>
      <c r="N682"/>
    </row>
    <row r="683" spans="1:14" x14ac:dyDescent="0.25">
      <c r="A683"/>
      <c r="K683"/>
      <c r="L683"/>
      <c r="M683"/>
      <c r="N683"/>
    </row>
    <row r="684" spans="1:14" x14ac:dyDescent="0.25">
      <c r="A684"/>
      <c r="K684"/>
      <c r="L684"/>
      <c r="M684"/>
      <c r="N684"/>
    </row>
    <row r="685" spans="1:14" x14ac:dyDescent="0.25">
      <c r="A685"/>
      <c r="K685"/>
      <c r="L685"/>
      <c r="M685"/>
      <c r="N685"/>
    </row>
    <row r="686" spans="1:14" x14ac:dyDescent="0.25">
      <c r="A686"/>
      <c r="K686"/>
      <c r="L686"/>
      <c r="M686"/>
      <c r="N686"/>
    </row>
    <row r="687" spans="1:14" x14ac:dyDescent="0.25">
      <c r="A687"/>
      <c r="K687"/>
      <c r="L687"/>
      <c r="M687"/>
      <c r="N687"/>
    </row>
    <row r="688" spans="1:14" x14ac:dyDescent="0.25">
      <c r="A688"/>
      <c r="K688"/>
      <c r="L688"/>
      <c r="M688"/>
      <c r="N688"/>
    </row>
    <row r="689" spans="1:14" x14ac:dyDescent="0.25">
      <c r="A689"/>
      <c r="K689"/>
      <c r="L689"/>
      <c r="M689"/>
      <c r="N689"/>
    </row>
    <row r="690" spans="1:14" x14ac:dyDescent="0.25">
      <c r="A690"/>
      <c r="K690"/>
      <c r="L690"/>
      <c r="M690"/>
      <c r="N690"/>
    </row>
    <row r="691" spans="1:14" x14ac:dyDescent="0.25">
      <c r="A691"/>
      <c r="K691"/>
      <c r="L691"/>
      <c r="M691"/>
      <c r="N691"/>
    </row>
    <row r="692" spans="1:14" x14ac:dyDescent="0.25">
      <c r="A692"/>
      <c r="K692"/>
      <c r="L692"/>
      <c r="M692"/>
      <c r="N692"/>
    </row>
    <row r="693" spans="1:14" x14ac:dyDescent="0.25">
      <c r="A693"/>
      <c r="K693"/>
      <c r="L693"/>
      <c r="M693"/>
      <c r="N693"/>
    </row>
    <row r="694" spans="1:14" x14ac:dyDescent="0.25">
      <c r="A694"/>
      <c r="K694"/>
      <c r="L694"/>
      <c r="M694"/>
      <c r="N694"/>
    </row>
    <row r="695" spans="1:14" x14ac:dyDescent="0.25">
      <c r="A695"/>
      <c r="K695"/>
      <c r="L695"/>
      <c r="M695"/>
      <c r="N695"/>
    </row>
    <row r="696" spans="1:14" x14ac:dyDescent="0.25">
      <c r="A696"/>
      <c r="K696"/>
      <c r="L696"/>
      <c r="M696"/>
      <c r="N696"/>
    </row>
    <row r="697" spans="1:14" x14ac:dyDescent="0.25">
      <c r="A697"/>
      <c r="K697"/>
      <c r="L697"/>
      <c r="M697"/>
      <c r="N697"/>
    </row>
    <row r="698" spans="1:14" x14ac:dyDescent="0.25">
      <c r="A698"/>
      <c r="K698"/>
      <c r="L698"/>
      <c r="M698"/>
      <c r="N698"/>
    </row>
    <row r="699" spans="1:14" x14ac:dyDescent="0.25">
      <c r="A699"/>
      <c r="K699"/>
      <c r="L699"/>
      <c r="M699"/>
      <c r="N699"/>
    </row>
    <row r="700" spans="1:14" x14ac:dyDescent="0.25">
      <c r="A700"/>
      <c r="K700"/>
      <c r="L700"/>
      <c r="M700"/>
      <c r="N700"/>
    </row>
    <row r="701" spans="1:14" x14ac:dyDescent="0.25">
      <c r="A701"/>
      <c r="K701"/>
      <c r="L701"/>
      <c r="M701"/>
      <c r="N701"/>
    </row>
    <row r="702" spans="1:14" x14ac:dyDescent="0.25">
      <c r="A702"/>
      <c r="K702"/>
      <c r="L702"/>
      <c r="M702"/>
      <c r="N702"/>
    </row>
    <row r="703" spans="1:14" x14ac:dyDescent="0.25">
      <c r="A703"/>
      <c r="K703"/>
      <c r="L703"/>
      <c r="M703"/>
      <c r="N703"/>
    </row>
    <row r="704" spans="1:14" x14ac:dyDescent="0.25">
      <c r="A704"/>
      <c r="K704"/>
      <c r="L704"/>
      <c r="M704"/>
      <c r="N704"/>
    </row>
    <row r="705" spans="1:14" x14ac:dyDescent="0.25">
      <c r="A705"/>
      <c r="K705"/>
      <c r="L705"/>
      <c r="M705"/>
      <c r="N705"/>
    </row>
    <row r="706" spans="1:14" x14ac:dyDescent="0.25">
      <c r="A706"/>
      <c r="K706"/>
      <c r="L706"/>
      <c r="M706"/>
      <c r="N706"/>
    </row>
    <row r="707" spans="1:14" x14ac:dyDescent="0.25">
      <c r="A707"/>
      <c r="K707"/>
      <c r="L707"/>
      <c r="M707"/>
      <c r="N707"/>
    </row>
    <row r="708" spans="1:14" x14ac:dyDescent="0.25">
      <c r="A708"/>
      <c r="K708"/>
      <c r="L708"/>
      <c r="M708"/>
      <c r="N708"/>
    </row>
    <row r="709" spans="1:14" x14ac:dyDescent="0.25">
      <c r="A709"/>
      <c r="K709"/>
      <c r="L709"/>
      <c r="M709"/>
      <c r="N709"/>
    </row>
    <row r="710" spans="1:14" x14ac:dyDescent="0.25">
      <c r="A710"/>
      <c r="K710"/>
      <c r="L710"/>
      <c r="M710"/>
      <c r="N710"/>
    </row>
    <row r="711" spans="1:14" x14ac:dyDescent="0.25">
      <c r="A711"/>
      <c r="K711"/>
      <c r="L711"/>
      <c r="M711"/>
      <c r="N711"/>
    </row>
    <row r="712" spans="1:14" x14ac:dyDescent="0.25">
      <c r="A712"/>
      <c r="K712"/>
      <c r="L712"/>
      <c r="M712"/>
      <c r="N712"/>
    </row>
    <row r="713" spans="1:14" x14ac:dyDescent="0.25">
      <c r="A713"/>
      <c r="K713"/>
      <c r="L713"/>
      <c r="M713"/>
      <c r="N713"/>
    </row>
    <row r="714" spans="1:14" x14ac:dyDescent="0.25">
      <c r="A714"/>
      <c r="K714"/>
      <c r="L714"/>
      <c r="M714"/>
      <c r="N714"/>
    </row>
    <row r="715" spans="1:14" x14ac:dyDescent="0.25">
      <c r="A715"/>
      <c r="K715"/>
      <c r="L715"/>
      <c r="M715"/>
      <c r="N715"/>
    </row>
    <row r="716" spans="1:14" x14ac:dyDescent="0.25">
      <c r="A716"/>
      <c r="K716"/>
      <c r="L716"/>
      <c r="M716"/>
      <c r="N716"/>
    </row>
    <row r="717" spans="1:14" x14ac:dyDescent="0.25">
      <c r="A717"/>
      <c r="K717"/>
      <c r="L717"/>
      <c r="M717"/>
      <c r="N717"/>
    </row>
    <row r="718" spans="1:14" x14ac:dyDescent="0.25">
      <c r="A718"/>
      <c r="K718"/>
      <c r="L718"/>
      <c r="M718"/>
      <c r="N718"/>
    </row>
    <row r="719" spans="1:14" x14ac:dyDescent="0.25">
      <c r="A719"/>
      <c r="K719"/>
      <c r="L719"/>
      <c r="M719"/>
      <c r="N719"/>
    </row>
    <row r="720" spans="1:14" x14ac:dyDescent="0.25">
      <c r="A720"/>
      <c r="K720"/>
      <c r="L720"/>
      <c r="M720"/>
      <c r="N720"/>
    </row>
    <row r="721" spans="1:14" x14ac:dyDescent="0.25">
      <c r="A721"/>
      <c r="K721"/>
      <c r="L721"/>
      <c r="M721"/>
      <c r="N721"/>
    </row>
    <row r="722" spans="1:14" x14ac:dyDescent="0.25">
      <c r="A722"/>
      <c r="K722"/>
      <c r="L722"/>
      <c r="M722"/>
      <c r="N722"/>
    </row>
    <row r="723" spans="1:14" x14ac:dyDescent="0.25">
      <c r="A723"/>
      <c r="K723"/>
      <c r="L723"/>
      <c r="M723"/>
      <c r="N723"/>
    </row>
    <row r="724" spans="1:14" x14ac:dyDescent="0.25">
      <c r="A724"/>
      <c r="K724"/>
      <c r="L724"/>
      <c r="M724"/>
      <c r="N724"/>
    </row>
    <row r="725" spans="1:14" x14ac:dyDescent="0.25">
      <c r="A725"/>
      <c r="K725"/>
      <c r="L725"/>
      <c r="M725"/>
      <c r="N725"/>
    </row>
    <row r="726" spans="1:14" x14ac:dyDescent="0.25">
      <c r="A726"/>
      <c r="K726"/>
      <c r="L726"/>
      <c r="M726"/>
      <c r="N726"/>
    </row>
    <row r="727" spans="1:14" x14ac:dyDescent="0.25">
      <c r="A727"/>
      <c r="K727"/>
      <c r="L727"/>
      <c r="M727"/>
      <c r="N727"/>
    </row>
    <row r="728" spans="1:14" x14ac:dyDescent="0.25">
      <c r="A728"/>
      <c r="K728"/>
      <c r="L728"/>
      <c r="M728"/>
      <c r="N728"/>
    </row>
    <row r="729" spans="1:14" x14ac:dyDescent="0.25">
      <c r="A729"/>
      <c r="K729"/>
      <c r="L729"/>
      <c r="M729"/>
      <c r="N729"/>
    </row>
    <row r="730" spans="1:14" x14ac:dyDescent="0.25">
      <c r="A730"/>
      <c r="K730"/>
      <c r="L730"/>
      <c r="M730"/>
      <c r="N730"/>
    </row>
    <row r="731" spans="1:14" x14ac:dyDescent="0.25">
      <c r="A731"/>
      <c r="K731"/>
      <c r="L731"/>
      <c r="M731"/>
      <c r="N731"/>
    </row>
    <row r="732" spans="1:14" x14ac:dyDescent="0.25">
      <c r="A732"/>
      <c r="K732"/>
      <c r="L732"/>
      <c r="M732"/>
      <c r="N732"/>
    </row>
    <row r="733" spans="1:14" x14ac:dyDescent="0.25">
      <c r="A733"/>
      <c r="K733"/>
      <c r="L733"/>
      <c r="M733"/>
      <c r="N733"/>
    </row>
    <row r="734" spans="1:14" x14ac:dyDescent="0.25">
      <c r="A734"/>
      <c r="K734"/>
      <c r="L734"/>
      <c r="M734"/>
      <c r="N734"/>
    </row>
    <row r="735" spans="1:14" x14ac:dyDescent="0.25">
      <c r="A735"/>
      <c r="K735"/>
      <c r="L735"/>
      <c r="M735"/>
      <c r="N735"/>
    </row>
    <row r="736" spans="1:14" x14ac:dyDescent="0.25">
      <c r="A736"/>
      <c r="K736"/>
      <c r="L736"/>
      <c r="M736"/>
      <c r="N736"/>
    </row>
    <row r="737" spans="1:14" x14ac:dyDescent="0.25">
      <c r="A737"/>
      <c r="K737"/>
      <c r="L737"/>
      <c r="M737"/>
      <c r="N737"/>
    </row>
    <row r="738" spans="1:14" x14ac:dyDescent="0.25">
      <c r="A738"/>
      <c r="K738"/>
      <c r="L738"/>
      <c r="M738"/>
      <c r="N738"/>
    </row>
    <row r="739" spans="1:14" x14ac:dyDescent="0.25">
      <c r="A739"/>
      <c r="K739"/>
      <c r="L739"/>
      <c r="M739"/>
      <c r="N739"/>
    </row>
    <row r="740" spans="1:14" x14ac:dyDescent="0.25">
      <c r="A740"/>
      <c r="K740"/>
      <c r="L740"/>
      <c r="M740"/>
      <c r="N740"/>
    </row>
    <row r="741" spans="1:14" x14ac:dyDescent="0.25">
      <c r="A741"/>
      <c r="K741"/>
      <c r="L741"/>
      <c r="M741"/>
      <c r="N741"/>
    </row>
    <row r="742" spans="1:14" x14ac:dyDescent="0.25">
      <c r="A742"/>
      <c r="K742"/>
      <c r="L742"/>
      <c r="M742"/>
      <c r="N742"/>
    </row>
    <row r="743" spans="1:14" x14ac:dyDescent="0.25">
      <c r="A743"/>
      <c r="K743"/>
      <c r="L743"/>
      <c r="M743"/>
      <c r="N743"/>
    </row>
    <row r="744" spans="1:14" x14ac:dyDescent="0.25">
      <c r="A744"/>
      <c r="K744"/>
      <c r="L744"/>
      <c r="M744"/>
      <c r="N744"/>
    </row>
    <row r="745" spans="1:14" x14ac:dyDescent="0.25">
      <c r="A745"/>
      <c r="K745"/>
      <c r="L745"/>
      <c r="M745"/>
      <c r="N745"/>
    </row>
    <row r="746" spans="1:14" x14ac:dyDescent="0.25">
      <c r="A746"/>
      <c r="K746"/>
      <c r="L746"/>
      <c r="M746"/>
      <c r="N746"/>
    </row>
    <row r="747" spans="1:14" x14ac:dyDescent="0.25">
      <c r="A747"/>
      <c r="K747"/>
      <c r="L747"/>
      <c r="M747"/>
      <c r="N747"/>
    </row>
    <row r="748" spans="1:14" x14ac:dyDescent="0.25">
      <c r="A748"/>
      <c r="K748"/>
      <c r="L748"/>
      <c r="M748"/>
      <c r="N748"/>
    </row>
    <row r="749" spans="1:14" x14ac:dyDescent="0.25">
      <c r="A749"/>
      <c r="K749"/>
      <c r="L749"/>
      <c r="M749"/>
      <c r="N749"/>
    </row>
    <row r="750" spans="1:14" x14ac:dyDescent="0.25">
      <c r="A750"/>
      <c r="K750"/>
      <c r="L750"/>
      <c r="M750"/>
      <c r="N750"/>
    </row>
    <row r="751" spans="1:14" x14ac:dyDescent="0.25">
      <c r="A751"/>
      <c r="K751"/>
      <c r="L751"/>
      <c r="M751"/>
      <c r="N751"/>
    </row>
    <row r="752" spans="1:14" x14ac:dyDescent="0.25">
      <c r="A752"/>
      <c r="K752"/>
      <c r="L752"/>
      <c r="M752"/>
      <c r="N752"/>
    </row>
    <row r="753" spans="1:14" x14ac:dyDescent="0.25">
      <c r="A753"/>
      <c r="K753"/>
      <c r="L753"/>
      <c r="M753"/>
      <c r="N753"/>
    </row>
    <row r="754" spans="1:14" x14ac:dyDescent="0.25">
      <c r="A754"/>
      <c r="K754"/>
      <c r="L754"/>
      <c r="M754"/>
      <c r="N754"/>
    </row>
    <row r="755" spans="1:14" x14ac:dyDescent="0.25">
      <c r="A755"/>
      <c r="K755"/>
      <c r="L755"/>
      <c r="M755"/>
      <c r="N755"/>
    </row>
    <row r="756" spans="1:14" x14ac:dyDescent="0.25">
      <c r="A756"/>
      <c r="K756"/>
      <c r="L756"/>
      <c r="M756"/>
      <c r="N756"/>
    </row>
    <row r="757" spans="1:14" x14ac:dyDescent="0.25">
      <c r="A757"/>
      <c r="K757"/>
      <c r="L757"/>
      <c r="M757"/>
      <c r="N757"/>
    </row>
    <row r="758" spans="1:14" x14ac:dyDescent="0.25">
      <c r="A758"/>
      <c r="K758"/>
      <c r="L758"/>
      <c r="M758"/>
      <c r="N758"/>
    </row>
    <row r="759" spans="1:14" x14ac:dyDescent="0.25">
      <c r="A759"/>
      <c r="K759"/>
      <c r="L759"/>
      <c r="M759"/>
      <c r="N759"/>
    </row>
    <row r="760" spans="1:14" x14ac:dyDescent="0.25">
      <c r="A760"/>
      <c r="K760"/>
      <c r="L760"/>
      <c r="M760"/>
      <c r="N760"/>
    </row>
    <row r="761" spans="1:14" x14ac:dyDescent="0.25">
      <c r="A761"/>
      <c r="K761"/>
      <c r="L761"/>
      <c r="M761"/>
      <c r="N761"/>
    </row>
    <row r="762" spans="1:14" x14ac:dyDescent="0.25">
      <c r="A762"/>
      <c r="K762"/>
      <c r="L762"/>
      <c r="M762"/>
      <c r="N762"/>
    </row>
    <row r="763" spans="1:14" x14ac:dyDescent="0.25">
      <c r="A763"/>
      <c r="K763"/>
      <c r="L763"/>
      <c r="M763"/>
      <c r="N763"/>
    </row>
    <row r="764" spans="1:14" x14ac:dyDescent="0.25">
      <c r="A764"/>
      <c r="K764"/>
      <c r="L764"/>
      <c r="M764"/>
      <c r="N764"/>
    </row>
    <row r="765" spans="1:14" x14ac:dyDescent="0.25">
      <c r="A765"/>
      <c r="K765"/>
      <c r="L765"/>
      <c r="M765"/>
      <c r="N765"/>
    </row>
    <row r="766" spans="1:14" x14ac:dyDescent="0.25">
      <c r="A766"/>
      <c r="K766"/>
      <c r="L766"/>
      <c r="M766"/>
      <c r="N766"/>
    </row>
    <row r="767" spans="1:14" x14ac:dyDescent="0.25">
      <c r="A767"/>
      <c r="K767"/>
      <c r="L767"/>
      <c r="M767"/>
      <c r="N767"/>
    </row>
    <row r="768" spans="1:14" x14ac:dyDescent="0.25">
      <c r="A768"/>
      <c r="K768"/>
      <c r="L768"/>
      <c r="M768"/>
      <c r="N768"/>
    </row>
    <row r="769" spans="1:14" x14ac:dyDescent="0.25">
      <c r="A769"/>
      <c r="K769"/>
      <c r="L769"/>
      <c r="M769"/>
      <c r="N769"/>
    </row>
    <row r="770" spans="1:14" x14ac:dyDescent="0.25">
      <c r="A770"/>
      <c r="K770"/>
      <c r="L770"/>
      <c r="M770"/>
      <c r="N770"/>
    </row>
    <row r="771" spans="1:14" x14ac:dyDescent="0.25">
      <c r="A771"/>
      <c r="K771"/>
      <c r="L771"/>
      <c r="M771"/>
      <c r="N771"/>
    </row>
    <row r="772" spans="1:14" x14ac:dyDescent="0.25">
      <c r="A772"/>
      <c r="K772"/>
      <c r="L772"/>
      <c r="M772"/>
      <c r="N772"/>
    </row>
    <row r="773" spans="1:14" x14ac:dyDescent="0.25">
      <c r="A773"/>
      <c r="K773"/>
      <c r="L773"/>
      <c r="M773"/>
      <c r="N773"/>
    </row>
    <row r="774" spans="1:14" x14ac:dyDescent="0.25">
      <c r="A774"/>
      <c r="K774"/>
      <c r="L774"/>
      <c r="M774"/>
      <c r="N774"/>
    </row>
    <row r="775" spans="1:14" x14ac:dyDescent="0.25">
      <c r="A775"/>
      <c r="K775"/>
      <c r="L775"/>
      <c r="M775"/>
      <c r="N775"/>
    </row>
    <row r="776" spans="1:14" x14ac:dyDescent="0.25">
      <c r="A776"/>
      <c r="K776"/>
      <c r="L776"/>
      <c r="M776"/>
      <c r="N776"/>
    </row>
    <row r="777" spans="1:14" x14ac:dyDescent="0.25">
      <c r="A777"/>
      <c r="K777"/>
      <c r="L777"/>
      <c r="M777"/>
      <c r="N777"/>
    </row>
    <row r="778" spans="1:14" x14ac:dyDescent="0.25">
      <c r="A778"/>
      <c r="K778"/>
      <c r="L778"/>
      <c r="M778"/>
      <c r="N778"/>
    </row>
    <row r="779" spans="1:14" x14ac:dyDescent="0.25">
      <c r="A779"/>
      <c r="K779"/>
      <c r="L779"/>
      <c r="M779"/>
      <c r="N779"/>
    </row>
    <row r="780" spans="1:14" x14ac:dyDescent="0.25">
      <c r="A780"/>
      <c r="K780"/>
      <c r="L780"/>
      <c r="M780"/>
      <c r="N780"/>
    </row>
    <row r="781" spans="1:14" x14ac:dyDescent="0.25">
      <c r="A781"/>
      <c r="K781"/>
      <c r="L781"/>
      <c r="M781"/>
      <c r="N781"/>
    </row>
    <row r="782" spans="1:14" x14ac:dyDescent="0.25">
      <c r="A782"/>
      <c r="K782"/>
      <c r="L782"/>
      <c r="M782"/>
      <c r="N782"/>
    </row>
    <row r="783" spans="1:14" x14ac:dyDescent="0.25">
      <c r="A783"/>
      <c r="K783"/>
      <c r="L783"/>
      <c r="M783"/>
      <c r="N783"/>
    </row>
    <row r="784" spans="1:14" x14ac:dyDescent="0.25">
      <c r="A784"/>
      <c r="K784"/>
      <c r="L784"/>
      <c r="M784"/>
      <c r="N784"/>
    </row>
    <row r="785" spans="1:14" x14ac:dyDescent="0.25">
      <c r="A785"/>
      <c r="K785"/>
      <c r="L785"/>
      <c r="M785"/>
      <c r="N785"/>
    </row>
    <row r="786" spans="1:14" x14ac:dyDescent="0.25">
      <c r="A786"/>
      <c r="K786"/>
      <c r="L786"/>
      <c r="M786"/>
      <c r="N786"/>
    </row>
    <row r="787" spans="1:14" x14ac:dyDescent="0.25">
      <c r="A787"/>
      <c r="K787"/>
      <c r="L787"/>
      <c r="M787"/>
      <c r="N787"/>
    </row>
    <row r="788" spans="1:14" x14ac:dyDescent="0.25">
      <c r="A788"/>
      <c r="K788"/>
      <c r="L788"/>
      <c r="M788"/>
      <c r="N788"/>
    </row>
    <row r="789" spans="1:14" x14ac:dyDescent="0.25">
      <c r="A789"/>
      <c r="K789"/>
      <c r="L789"/>
      <c r="M789"/>
      <c r="N789"/>
    </row>
    <row r="790" spans="1:14" x14ac:dyDescent="0.25">
      <c r="A790"/>
      <c r="K790"/>
      <c r="L790"/>
      <c r="M790"/>
      <c r="N790"/>
    </row>
    <row r="791" spans="1:14" x14ac:dyDescent="0.25">
      <c r="A791"/>
      <c r="K791"/>
      <c r="L791"/>
      <c r="M791"/>
      <c r="N791"/>
    </row>
    <row r="792" spans="1:14" x14ac:dyDescent="0.25">
      <c r="A792"/>
      <c r="K792"/>
      <c r="L792"/>
      <c r="M792"/>
      <c r="N792"/>
    </row>
    <row r="793" spans="1:14" x14ac:dyDescent="0.25">
      <c r="A793"/>
      <c r="K793"/>
      <c r="L793"/>
      <c r="M793"/>
      <c r="N793"/>
    </row>
    <row r="794" spans="1:14" x14ac:dyDescent="0.25">
      <c r="A794"/>
      <c r="K794"/>
      <c r="L794"/>
      <c r="M794"/>
      <c r="N794"/>
    </row>
    <row r="795" spans="1:14" x14ac:dyDescent="0.25">
      <c r="A795"/>
      <c r="K795"/>
      <c r="L795"/>
      <c r="M795"/>
      <c r="N795"/>
    </row>
    <row r="796" spans="1:14" x14ac:dyDescent="0.25">
      <c r="A796"/>
      <c r="K796"/>
      <c r="L796"/>
      <c r="M796"/>
      <c r="N796"/>
    </row>
    <row r="797" spans="1:14" x14ac:dyDescent="0.25">
      <c r="A797"/>
      <c r="K797"/>
      <c r="L797"/>
      <c r="M797"/>
      <c r="N797"/>
    </row>
    <row r="798" spans="1:14" x14ac:dyDescent="0.25">
      <c r="A798"/>
      <c r="K798"/>
      <c r="L798"/>
      <c r="M798"/>
      <c r="N798"/>
    </row>
    <row r="799" spans="1:14" x14ac:dyDescent="0.25">
      <c r="A799"/>
      <c r="K799"/>
      <c r="L799"/>
      <c r="M799"/>
      <c r="N799"/>
    </row>
    <row r="800" spans="1:14" x14ac:dyDescent="0.25">
      <c r="A800"/>
      <c r="K800"/>
      <c r="L800"/>
      <c r="M800"/>
      <c r="N800"/>
    </row>
    <row r="801" spans="1:14" x14ac:dyDescent="0.25">
      <c r="A801"/>
      <c r="K801"/>
      <c r="L801"/>
      <c r="M801"/>
      <c r="N801"/>
    </row>
    <row r="802" spans="1:14" x14ac:dyDescent="0.25">
      <c r="A802"/>
      <c r="K802"/>
      <c r="L802"/>
      <c r="M802"/>
      <c r="N802"/>
    </row>
    <row r="803" spans="1:14" x14ac:dyDescent="0.25">
      <c r="A803"/>
      <c r="K803"/>
      <c r="L803"/>
      <c r="M803"/>
      <c r="N803"/>
    </row>
    <row r="804" spans="1:14" x14ac:dyDescent="0.25">
      <c r="A804"/>
      <c r="K804"/>
      <c r="L804"/>
      <c r="M804"/>
      <c r="N804"/>
    </row>
    <row r="805" spans="1:14" x14ac:dyDescent="0.25">
      <c r="A805"/>
      <c r="K805"/>
      <c r="L805"/>
      <c r="M805"/>
      <c r="N805"/>
    </row>
    <row r="806" spans="1:14" x14ac:dyDescent="0.25">
      <c r="A806"/>
      <c r="K806"/>
      <c r="L806"/>
      <c r="M806"/>
      <c r="N806"/>
    </row>
    <row r="807" spans="1:14" x14ac:dyDescent="0.25">
      <c r="A807"/>
      <c r="K807"/>
      <c r="L807"/>
      <c r="M807"/>
      <c r="N807"/>
    </row>
    <row r="808" spans="1:14" x14ac:dyDescent="0.25">
      <c r="A808"/>
      <c r="K808"/>
      <c r="L808"/>
      <c r="M808"/>
      <c r="N808"/>
    </row>
    <row r="809" spans="1:14" x14ac:dyDescent="0.25">
      <c r="A809"/>
      <c r="K809"/>
      <c r="L809"/>
      <c r="M809"/>
      <c r="N809"/>
    </row>
    <row r="810" spans="1:14" x14ac:dyDescent="0.25">
      <c r="A810"/>
      <c r="K810"/>
      <c r="L810"/>
      <c r="M810"/>
      <c r="N810"/>
    </row>
    <row r="811" spans="1:14" x14ac:dyDescent="0.25">
      <c r="A811"/>
      <c r="K811"/>
      <c r="L811"/>
      <c r="M811"/>
      <c r="N811"/>
    </row>
    <row r="812" spans="1:14" x14ac:dyDescent="0.25">
      <c r="A812"/>
      <c r="K812"/>
      <c r="L812"/>
      <c r="M812"/>
      <c r="N812"/>
    </row>
    <row r="813" spans="1:14" x14ac:dyDescent="0.25">
      <c r="A813"/>
      <c r="K813"/>
      <c r="L813"/>
      <c r="M813"/>
      <c r="N813"/>
    </row>
    <row r="814" spans="1:14" x14ac:dyDescent="0.25">
      <c r="A814"/>
      <c r="K814"/>
      <c r="L814"/>
      <c r="M814"/>
      <c r="N814"/>
    </row>
    <row r="815" spans="1:14" x14ac:dyDescent="0.25">
      <c r="A815"/>
      <c r="K815"/>
      <c r="L815"/>
      <c r="M815"/>
      <c r="N815"/>
    </row>
    <row r="816" spans="1:14" x14ac:dyDescent="0.25">
      <c r="A816"/>
      <c r="K816"/>
      <c r="L816"/>
      <c r="M816"/>
      <c r="N816"/>
    </row>
    <row r="817" spans="1:14" x14ac:dyDescent="0.25">
      <c r="A817"/>
      <c r="K817"/>
      <c r="L817"/>
      <c r="M817"/>
      <c r="N817"/>
    </row>
    <row r="818" spans="1:14" x14ac:dyDescent="0.25">
      <c r="A818"/>
      <c r="K818"/>
      <c r="L818"/>
      <c r="M818"/>
      <c r="N818"/>
    </row>
    <row r="819" spans="1:14" x14ac:dyDescent="0.25">
      <c r="A819"/>
      <c r="K819"/>
      <c r="L819"/>
      <c r="M819"/>
      <c r="N819"/>
    </row>
    <row r="820" spans="1:14" x14ac:dyDescent="0.25">
      <c r="A820"/>
      <c r="K820"/>
      <c r="L820"/>
      <c r="M820"/>
      <c r="N820"/>
    </row>
    <row r="821" spans="1:14" x14ac:dyDescent="0.25">
      <c r="A821"/>
      <c r="K821"/>
      <c r="L821"/>
      <c r="M821"/>
      <c r="N821"/>
    </row>
    <row r="822" spans="1:14" x14ac:dyDescent="0.25">
      <c r="A822"/>
      <c r="K822"/>
      <c r="L822"/>
      <c r="M822"/>
      <c r="N822"/>
    </row>
    <row r="823" spans="1:14" x14ac:dyDescent="0.25">
      <c r="A823"/>
      <c r="K823"/>
      <c r="L823"/>
      <c r="M823"/>
      <c r="N823"/>
    </row>
    <row r="824" spans="1:14" x14ac:dyDescent="0.25">
      <c r="A824"/>
      <c r="K824"/>
      <c r="L824"/>
      <c r="M824"/>
      <c r="N824"/>
    </row>
    <row r="825" spans="1:14" x14ac:dyDescent="0.25">
      <c r="A825"/>
      <c r="K825"/>
      <c r="L825"/>
      <c r="M825"/>
      <c r="N825"/>
    </row>
    <row r="826" spans="1:14" x14ac:dyDescent="0.25">
      <c r="A826"/>
      <c r="K826"/>
      <c r="L826"/>
      <c r="M826"/>
      <c r="N826"/>
    </row>
    <row r="827" spans="1:14" x14ac:dyDescent="0.25">
      <c r="A827"/>
      <c r="K827"/>
      <c r="L827"/>
      <c r="M827"/>
      <c r="N827"/>
    </row>
    <row r="828" spans="1:14" x14ac:dyDescent="0.25">
      <c r="A828"/>
      <c r="K828"/>
      <c r="L828"/>
      <c r="M828"/>
      <c r="N828"/>
    </row>
    <row r="829" spans="1:14" x14ac:dyDescent="0.25">
      <c r="A829"/>
      <c r="K829"/>
      <c r="L829"/>
      <c r="M829"/>
      <c r="N829"/>
    </row>
    <row r="830" spans="1:14" x14ac:dyDescent="0.25">
      <c r="A830"/>
      <c r="K830"/>
      <c r="L830"/>
      <c r="M830"/>
      <c r="N830"/>
    </row>
    <row r="831" spans="1:14" x14ac:dyDescent="0.25">
      <c r="A831"/>
      <c r="K831"/>
      <c r="L831"/>
      <c r="M831"/>
      <c r="N831"/>
    </row>
    <row r="832" spans="1:14" x14ac:dyDescent="0.25">
      <c r="A832"/>
      <c r="K832"/>
      <c r="L832"/>
      <c r="M832"/>
      <c r="N832"/>
    </row>
    <row r="833" spans="1:14" x14ac:dyDescent="0.25">
      <c r="A833"/>
      <c r="K833"/>
      <c r="L833"/>
      <c r="M833"/>
      <c r="N833"/>
    </row>
    <row r="834" spans="1:14" x14ac:dyDescent="0.25">
      <c r="A834"/>
      <c r="K834"/>
      <c r="L834"/>
      <c r="M834"/>
      <c r="N834"/>
    </row>
    <row r="835" spans="1:14" x14ac:dyDescent="0.25">
      <c r="A835"/>
      <c r="K835"/>
      <c r="L835"/>
      <c r="M835"/>
      <c r="N835"/>
    </row>
    <row r="836" spans="1:14" x14ac:dyDescent="0.25">
      <c r="A836"/>
      <c r="K836"/>
      <c r="L836"/>
      <c r="M836"/>
      <c r="N836"/>
    </row>
    <row r="837" spans="1:14" x14ac:dyDescent="0.25">
      <c r="A837"/>
      <c r="K837"/>
      <c r="L837"/>
      <c r="M837"/>
      <c r="N837"/>
    </row>
    <row r="838" spans="1:14" x14ac:dyDescent="0.25">
      <c r="A838"/>
      <c r="K838"/>
      <c r="L838"/>
      <c r="M838"/>
      <c r="N838"/>
    </row>
    <row r="839" spans="1:14" x14ac:dyDescent="0.25">
      <c r="A839"/>
      <c r="K839"/>
      <c r="L839"/>
      <c r="M839"/>
      <c r="N839"/>
    </row>
    <row r="840" spans="1:14" x14ac:dyDescent="0.25">
      <c r="A840"/>
      <c r="K840"/>
      <c r="L840"/>
      <c r="M840"/>
      <c r="N840"/>
    </row>
    <row r="841" spans="1:14" x14ac:dyDescent="0.25">
      <c r="A841"/>
      <c r="K841"/>
      <c r="L841"/>
      <c r="M841"/>
      <c r="N841"/>
    </row>
    <row r="842" spans="1:14" x14ac:dyDescent="0.25">
      <c r="A842"/>
      <c r="K842"/>
      <c r="L842"/>
      <c r="M842"/>
      <c r="N842"/>
    </row>
    <row r="843" spans="1:14" x14ac:dyDescent="0.25">
      <c r="A843"/>
      <c r="K843"/>
      <c r="L843"/>
      <c r="M843"/>
      <c r="N843"/>
    </row>
    <row r="844" spans="1:14" x14ac:dyDescent="0.25">
      <c r="A844"/>
      <c r="K844"/>
      <c r="L844"/>
      <c r="M844"/>
      <c r="N844"/>
    </row>
    <row r="845" spans="1:14" x14ac:dyDescent="0.25">
      <c r="A845"/>
      <c r="K845"/>
      <c r="L845"/>
      <c r="M845"/>
      <c r="N845"/>
    </row>
    <row r="846" spans="1:14" x14ac:dyDescent="0.25">
      <c r="A846"/>
      <c r="K846"/>
      <c r="L846"/>
      <c r="M846"/>
      <c r="N846"/>
    </row>
    <row r="847" spans="1:14" x14ac:dyDescent="0.25">
      <c r="A847"/>
      <c r="K847"/>
      <c r="L847"/>
      <c r="M847"/>
      <c r="N847"/>
    </row>
    <row r="848" spans="1:14" x14ac:dyDescent="0.25">
      <c r="A848"/>
      <c r="K848"/>
      <c r="L848"/>
      <c r="M848"/>
      <c r="N848"/>
    </row>
    <row r="849" spans="1:14" x14ac:dyDescent="0.25">
      <c r="A849"/>
      <c r="K849"/>
      <c r="L849"/>
      <c r="M849"/>
      <c r="N849"/>
    </row>
    <row r="850" spans="1:14" x14ac:dyDescent="0.25">
      <c r="A850"/>
      <c r="K850"/>
      <c r="L850"/>
      <c r="M850"/>
      <c r="N850"/>
    </row>
    <row r="851" spans="1:14" x14ac:dyDescent="0.25">
      <c r="A851"/>
      <c r="K851"/>
      <c r="L851"/>
      <c r="M851"/>
      <c r="N851"/>
    </row>
    <row r="852" spans="1:14" x14ac:dyDescent="0.25">
      <c r="A852"/>
      <c r="K852"/>
      <c r="L852"/>
      <c r="M852"/>
      <c r="N852"/>
    </row>
    <row r="853" spans="1:14" x14ac:dyDescent="0.25">
      <c r="A853"/>
      <c r="K853"/>
      <c r="L853"/>
      <c r="M853"/>
      <c r="N853"/>
    </row>
    <row r="854" spans="1:14" x14ac:dyDescent="0.25">
      <c r="A854"/>
      <c r="K854"/>
      <c r="L854"/>
      <c r="M854"/>
      <c r="N854"/>
    </row>
    <row r="855" spans="1:14" x14ac:dyDescent="0.25">
      <c r="A855"/>
      <c r="K855"/>
      <c r="L855"/>
      <c r="M855"/>
      <c r="N855"/>
    </row>
    <row r="856" spans="1:14" x14ac:dyDescent="0.25">
      <c r="A856"/>
      <c r="K856"/>
      <c r="L856"/>
      <c r="M856"/>
      <c r="N856"/>
    </row>
    <row r="857" spans="1:14" x14ac:dyDescent="0.25">
      <c r="A857"/>
      <c r="K857"/>
      <c r="L857"/>
      <c r="M857"/>
      <c r="N857"/>
    </row>
    <row r="858" spans="1:14" x14ac:dyDescent="0.25">
      <c r="A858"/>
      <c r="K858"/>
      <c r="L858"/>
      <c r="M858"/>
      <c r="N858"/>
    </row>
    <row r="859" spans="1:14" x14ac:dyDescent="0.25">
      <c r="A859"/>
      <c r="K859"/>
      <c r="L859"/>
      <c r="M859"/>
      <c r="N859"/>
    </row>
    <row r="860" spans="1:14" x14ac:dyDescent="0.25">
      <c r="A860"/>
      <c r="K860"/>
      <c r="L860"/>
      <c r="M860"/>
      <c r="N860"/>
    </row>
    <row r="861" spans="1:14" x14ac:dyDescent="0.25">
      <c r="A861"/>
      <c r="K861"/>
      <c r="L861"/>
      <c r="M861"/>
      <c r="N861"/>
    </row>
    <row r="862" spans="1:14" x14ac:dyDescent="0.25">
      <c r="A862"/>
      <c r="K862"/>
      <c r="L862"/>
      <c r="M862"/>
      <c r="N862"/>
    </row>
    <row r="863" spans="1:14" x14ac:dyDescent="0.25">
      <c r="A863"/>
      <c r="K863"/>
      <c r="L863"/>
      <c r="M863"/>
      <c r="N863"/>
    </row>
    <row r="864" spans="1:14" x14ac:dyDescent="0.25">
      <c r="A864"/>
      <c r="K864"/>
      <c r="L864"/>
      <c r="M864"/>
      <c r="N864"/>
    </row>
    <row r="865" spans="1:14" x14ac:dyDescent="0.25">
      <c r="A865"/>
      <c r="K865"/>
      <c r="L865"/>
      <c r="M865"/>
      <c r="N865"/>
    </row>
    <row r="866" spans="1:14" x14ac:dyDescent="0.25">
      <c r="A866"/>
      <c r="K866"/>
      <c r="L866"/>
      <c r="M866"/>
      <c r="N866"/>
    </row>
    <row r="867" spans="1:14" x14ac:dyDescent="0.25">
      <c r="A867"/>
      <c r="K867"/>
      <c r="L867"/>
      <c r="M867"/>
      <c r="N867"/>
    </row>
    <row r="868" spans="1:14" x14ac:dyDescent="0.25">
      <c r="A868"/>
      <c r="K868"/>
      <c r="L868"/>
      <c r="M868"/>
      <c r="N868"/>
    </row>
    <row r="869" spans="1:14" x14ac:dyDescent="0.25">
      <c r="A869"/>
      <c r="K869"/>
      <c r="L869"/>
      <c r="M869"/>
      <c r="N869"/>
    </row>
    <row r="870" spans="1:14" x14ac:dyDescent="0.25">
      <c r="A870"/>
      <c r="K870"/>
      <c r="L870"/>
      <c r="M870"/>
      <c r="N870"/>
    </row>
    <row r="871" spans="1:14" x14ac:dyDescent="0.25">
      <c r="A871"/>
      <c r="K871"/>
      <c r="L871"/>
      <c r="M871"/>
      <c r="N871"/>
    </row>
    <row r="872" spans="1:14" x14ac:dyDescent="0.25">
      <c r="A872"/>
      <c r="K872"/>
      <c r="L872"/>
      <c r="M872"/>
      <c r="N872"/>
    </row>
    <row r="873" spans="1:14" x14ac:dyDescent="0.25">
      <c r="A873"/>
      <c r="K873"/>
      <c r="L873"/>
      <c r="M873"/>
      <c r="N873"/>
    </row>
    <row r="874" spans="1:14" x14ac:dyDescent="0.25">
      <c r="A874"/>
      <c r="K874"/>
      <c r="L874"/>
      <c r="M874"/>
      <c r="N874"/>
    </row>
    <row r="875" spans="1:14" x14ac:dyDescent="0.25">
      <c r="A875"/>
      <c r="K875"/>
      <c r="L875"/>
      <c r="M875"/>
      <c r="N875"/>
    </row>
    <row r="876" spans="1:14" x14ac:dyDescent="0.25">
      <c r="A876"/>
      <c r="K876"/>
      <c r="L876"/>
      <c r="M876"/>
      <c r="N876"/>
    </row>
    <row r="877" spans="1:14" x14ac:dyDescent="0.25">
      <c r="A877"/>
      <c r="K877"/>
      <c r="L877"/>
      <c r="M877"/>
      <c r="N877"/>
    </row>
    <row r="878" spans="1:14" x14ac:dyDescent="0.25">
      <c r="A878"/>
      <c r="K878"/>
      <c r="L878"/>
      <c r="M878"/>
      <c r="N878"/>
    </row>
    <row r="879" spans="1:14" x14ac:dyDescent="0.25">
      <c r="A879"/>
      <c r="K879"/>
      <c r="L879"/>
      <c r="M879"/>
      <c r="N879"/>
    </row>
    <row r="880" spans="1:14" x14ac:dyDescent="0.25">
      <c r="A880"/>
      <c r="K880"/>
      <c r="L880"/>
      <c r="M880"/>
      <c r="N880"/>
    </row>
    <row r="881" spans="1:14" x14ac:dyDescent="0.25">
      <c r="A881"/>
      <c r="K881"/>
      <c r="L881"/>
      <c r="M881"/>
      <c r="N881"/>
    </row>
    <row r="882" spans="1:14" x14ac:dyDescent="0.25">
      <c r="A882"/>
      <c r="K882"/>
      <c r="L882"/>
      <c r="M882"/>
      <c r="N882"/>
    </row>
    <row r="883" spans="1:14" x14ac:dyDescent="0.25">
      <c r="A883"/>
      <c r="K883"/>
      <c r="L883"/>
      <c r="M883"/>
      <c r="N883"/>
    </row>
    <row r="884" spans="1:14" x14ac:dyDescent="0.25">
      <c r="A884"/>
      <c r="K884"/>
      <c r="L884"/>
      <c r="M884"/>
      <c r="N884"/>
    </row>
    <row r="885" spans="1:14" x14ac:dyDescent="0.25">
      <c r="A885"/>
      <c r="K885"/>
      <c r="L885"/>
      <c r="M885"/>
      <c r="N885"/>
    </row>
    <row r="886" spans="1:14" x14ac:dyDescent="0.25">
      <c r="A886"/>
      <c r="K886"/>
      <c r="L886"/>
      <c r="M886"/>
      <c r="N886"/>
    </row>
    <row r="887" spans="1:14" x14ac:dyDescent="0.25">
      <c r="A887"/>
      <c r="K887"/>
      <c r="L887"/>
      <c r="M887"/>
      <c r="N887"/>
    </row>
    <row r="888" spans="1:14" x14ac:dyDescent="0.25">
      <c r="A888"/>
      <c r="K888"/>
      <c r="L888"/>
      <c r="M888"/>
      <c r="N888"/>
    </row>
    <row r="889" spans="1:14" x14ac:dyDescent="0.25">
      <c r="A889"/>
      <c r="K889"/>
      <c r="L889"/>
      <c r="M889"/>
      <c r="N889"/>
    </row>
    <row r="890" spans="1:14" x14ac:dyDescent="0.25">
      <c r="A890"/>
      <c r="K890"/>
      <c r="L890"/>
      <c r="M890"/>
      <c r="N890"/>
    </row>
    <row r="891" spans="1:14" x14ac:dyDescent="0.25">
      <c r="A891"/>
      <c r="K891"/>
      <c r="L891"/>
      <c r="M891"/>
      <c r="N891"/>
    </row>
    <row r="892" spans="1:14" x14ac:dyDescent="0.25">
      <c r="A892"/>
      <c r="K892"/>
      <c r="L892"/>
      <c r="M892"/>
      <c r="N892"/>
    </row>
    <row r="893" spans="1:14" x14ac:dyDescent="0.25">
      <c r="A893"/>
      <c r="K893"/>
      <c r="L893"/>
      <c r="M893"/>
      <c r="N893"/>
    </row>
    <row r="894" spans="1:14" x14ac:dyDescent="0.25">
      <c r="A894"/>
      <c r="K894"/>
      <c r="L894"/>
      <c r="M894"/>
      <c r="N894"/>
    </row>
    <row r="895" spans="1:14" x14ac:dyDescent="0.25">
      <c r="A895"/>
      <c r="K895"/>
      <c r="L895"/>
      <c r="M895"/>
      <c r="N895"/>
    </row>
    <row r="896" spans="1:14" x14ac:dyDescent="0.25">
      <c r="A896"/>
      <c r="K896"/>
      <c r="L896"/>
      <c r="M896"/>
      <c r="N896"/>
    </row>
    <row r="897" spans="1:14" x14ac:dyDescent="0.25">
      <c r="A897"/>
      <c r="K897"/>
      <c r="L897"/>
      <c r="M897"/>
      <c r="N897"/>
    </row>
    <row r="898" spans="1:14" x14ac:dyDescent="0.25">
      <c r="A898"/>
      <c r="K898"/>
      <c r="L898"/>
      <c r="M898"/>
      <c r="N898"/>
    </row>
    <row r="899" spans="1:14" x14ac:dyDescent="0.25">
      <c r="A899"/>
      <c r="K899"/>
      <c r="L899"/>
      <c r="M899"/>
      <c r="N899"/>
    </row>
    <row r="900" spans="1:14" x14ac:dyDescent="0.25">
      <c r="A900"/>
      <c r="K900"/>
      <c r="L900"/>
      <c r="M900"/>
      <c r="N900"/>
    </row>
    <row r="901" spans="1:14" x14ac:dyDescent="0.25">
      <c r="A901"/>
      <c r="K901"/>
      <c r="L901"/>
      <c r="M901"/>
      <c r="N901"/>
    </row>
    <row r="902" spans="1:14" x14ac:dyDescent="0.25">
      <c r="A902"/>
      <c r="K902"/>
      <c r="L902"/>
      <c r="M902"/>
      <c r="N902"/>
    </row>
    <row r="903" spans="1:14" x14ac:dyDescent="0.25">
      <c r="A903"/>
      <c r="K903"/>
      <c r="L903"/>
      <c r="M903"/>
      <c r="N903"/>
    </row>
    <row r="904" spans="1:14" x14ac:dyDescent="0.25">
      <c r="A904"/>
      <c r="K904"/>
      <c r="L904"/>
      <c r="M904"/>
      <c r="N904"/>
    </row>
    <row r="905" spans="1:14" x14ac:dyDescent="0.25">
      <c r="A905"/>
      <c r="K905"/>
      <c r="L905"/>
      <c r="M905"/>
      <c r="N905"/>
    </row>
    <row r="906" spans="1:14" x14ac:dyDescent="0.25">
      <c r="A906"/>
      <c r="K906"/>
      <c r="L906"/>
      <c r="M906"/>
      <c r="N906"/>
    </row>
    <row r="907" spans="1:14" x14ac:dyDescent="0.25">
      <c r="A907"/>
      <c r="K907"/>
      <c r="L907"/>
      <c r="M907"/>
      <c r="N907"/>
    </row>
    <row r="908" spans="1:14" x14ac:dyDescent="0.25">
      <c r="A908"/>
      <c r="K908"/>
      <c r="L908"/>
      <c r="M908"/>
      <c r="N908"/>
    </row>
    <row r="909" spans="1:14" x14ac:dyDescent="0.25">
      <c r="A909"/>
      <c r="K909"/>
      <c r="L909"/>
      <c r="M909"/>
      <c r="N909"/>
    </row>
    <row r="910" spans="1:14" x14ac:dyDescent="0.25">
      <c r="A910"/>
      <c r="K910"/>
      <c r="L910"/>
      <c r="M910"/>
      <c r="N910"/>
    </row>
    <row r="911" spans="1:14" x14ac:dyDescent="0.25">
      <c r="A911"/>
      <c r="K911"/>
      <c r="L911"/>
      <c r="M911"/>
      <c r="N911"/>
    </row>
    <row r="912" spans="1:14" x14ac:dyDescent="0.25">
      <c r="A912"/>
      <c r="K912"/>
      <c r="L912"/>
      <c r="M912"/>
      <c r="N912"/>
    </row>
    <row r="913" spans="1:14" x14ac:dyDescent="0.25">
      <c r="A913"/>
      <c r="K913"/>
      <c r="L913"/>
      <c r="M913"/>
      <c r="N913"/>
    </row>
    <row r="914" spans="1:14" x14ac:dyDescent="0.25">
      <c r="A914"/>
      <c r="K914"/>
      <c r="L914"/>
      <c r="M914"/>
      <c r="N914"/>
    </row>
    <row r="915" spans="1:14" x14ac:dyDescent="0.25">
      <c r="A915"/>
      <c r="K915"/>
      <c r="L915"/>
      <c r="M915"/>
      <c r="N915"/>
    </row>
    <row r="916" spans="1:14" x14ac:dyDescent="0.25">
      <c r="A916"/>
      <c r="K916"/>
      <c r="L916"/>
      <c r="M916"/>
      <c r="N916"/>
    </row>
    <row r="917" spans="1:14" x14ac:dyDescent="0.25">
      <c r="A917"/>
      <c r="K917"/>
      <c r="L917"/>
      <c r="M917"/>
      <c r="N917"/>
    </row>
    <row r="918" spans="1:14" x14ac:dyDescent="0.25">
      <c r="A918"/>
      <c r="K918"/>
      <c r="L918"/>
      <c r="M918"/>
      <c r="N918"/>
    </row>
    <row r="919" spans="1:14" x14ac:dyDescent="0.25">
      <c r="A919"/>
      <c r="K919"/>
      <c r="L919"/>
      <c r="M919"/>
      <c r="N919"/>
    </row>
    <row r="920" spans="1:14" x14ac:dyDescent="0.25">
      <c r="A920"/>
      <c r="K920"/>
      <c r="L920"/>
      <c r="M920"/>
      <c r="N920"/>
    </row>
    <row r="921" spans="1:14" x14ac:dyDescent="0.25">
      <c r="A921"/>
      <c r="K921"/>
      <c r="L921"/>
      <c r="M921"/>
      <c r="N921"/>
    </row>
    <row r="922" spans="1:14" x14ac:dyDescent="0.25">
      <c r="A922"/>
      <c r="K922"/>
      <c r="L922"/>
      <c r="M922"/>
      <c r="N922"/>
    </row>
    <row r="923" spans="1:14" x14ac:dyDescent="0.25">
      <c r="A923"/>
      <c r="K923"/>
      <c r="L923"/>
      <c r="M923"/>
      <c r="N923"/>
    </row>
    <row r="924" spans="1:14" x14ac:dyDescent="0.25">
      <c r="A924"/>
      <c r="K924"/>
      <c r="L924"/>
      <c r="M924"/>
      <c r="N924"/>
    </row>
    <row r="925" spans="1:14" x14ac:dyDescent="0.25">
      <c r="A925"/>
      <c r="K925"/>
      <c r="L925"/>
      <c r="M925"/>
      <c r="N925"/>
    </row>
    <row r="926" spans="1:14" x14ac:dyDescent="0.25">
      <c r="A926"/>
      <c r="K926"/>
      <c r="L926"/>
      <c r="M926"/>
      <c r="N926"/>
    </row>
    <row r="927" spans="1:14" x14ac:dyDescent="0.25">
      <c r="A927"/>
      <c r="K927"/>
      <c r="L927"/>
      <c r="M927"/>
      <c r="N927"/>
    </row>
    <row r="928" spans="1:14" x14ac:dyDescent="0.25">
      <c r="A928"/>
      <c r="K928"/>
      <c r="L928"/>
      <c r="M928"/>
      <c r="N928"/>
    </row>
    <row r="929" spans="1:14" x14ac:dyDescent="0.25">
      <c r="A929"/>
      <c r="K929"/>
      <c r="L929"/>
      <c r="M929"/>
      <c r="N929"/>
    </row>
    <row r="930" spans="1:14" x14ac:dyDescent="0.25">
      <c r="A930"/>
      <c r="K930"/>
      <c r="L930"/>
      <c r="M930"/>
      <c r="N930"/>
    </row>
    <row r="931" spans="1:14" x14ac:dyDescent="0.25">
      <c r="A931"/>
      <c r="K931"/>
      <c r="L931"/>
      <c r="M931"/>
      <c r="N931"/>
    </row>
    <row r="932" spans="1:14" x14ac:dyDescent="0.25">
      <c r="A932"/>
      <c r="K932"/>
      <c r="L932"/>
      <c r="M932"/>
      <c r="N932"/>
    </row>
    <row r="933" spans="1:14" x14ac:dyDescent="0.25">
      <c r="A933"/>
      <c r="K933"/>
      <c r="L933"/>
      <c r="M933"/>
      <c r="N933"/>
    </row>
    <row r="934" spans="1:14" x14ac:dyDescent="0.25">
      <c r="A934"/>
      <c r="K934"/>
      <c r="L934"/>
      <c r="M934"/>
      <c r="N934"/>
    </row>
    <row r="935" spans="1:14" x14ac:dyDescent="0.25">
      <c r="A935"/>
      <c r="K935"/>
      <c r="L935"/>
      <c r="M935"/>
      <c r="N935"/>
    </row>
    <row r="936" spans="1:14" x14ac:dyDescent="0.25">
      <c r="A936"/>
      <c r="K936"/>
      <c r="L936"/>
      <c r="M936"/>
      <c r="N936"/>
    </row>
    <row r="937" spans="1:14" x14ac:dyDescent="0.25">
      <c r="A937"/>
      <c r="K937"/>
      <c r="L937"/>
      <c r="M937"/>
      <c r="N937"/>
    </row>
    <row r="938" spans="1:14" x14ac:dyDescent="0.25">
      <c r="A938"/>
      <c r="K938"/>
      <c r="L938"/>
      <c r="M938"/>
      <c r="N938"/>
    </row>
    <row r="939" spans="1:14" x14ac:dyDescent="0.25">
      <c r="A939"/>
      <c r="K939"/>
      <c r="L939"/>
      <c r="M939"/>
      <c r="N939"/>
    </row>
    <row r="940" spans="1:14" x14ac:dyDescent="0.25">
      <c r="A940"/>
      <c r="K940"/>
      <c r="L940"/>
      <c r="M940"/>
      <c r="N940"/>
    </row>
    <row r="941" spans="1:14" x14ac:dyDescent="0.25">
      <c r="A941"/>
      <c r="K941"/>
      <c r="L941"/>
      <c r="M941"/>
      <c r="N941"/>
    </row>
    <row r="942" spans="1:14" x14ac:dyDescent="0.25">
      <c r="A942"/>
      <c r="K942"/>
      <c r="L942"/>
      <c r="M942"/>
      <c r="N942"/>
    </row>
    <row r="943" spans="1:14" x14ac:dyDescent="0.25">
      <c r="A943"/>
      <c r="K943"/>
      <c r="L943"/>
      <c r="M943"/>
      <c r="N943"/>
    </row>
    <row r="944" spans="1:14" x14ac:dyDescent="0.25">
      <c r="A944"/>
      <c r="K944"/>
      <c r="L944"/>
      <c r="M944"/>
      <c r="N944"/>
    </row>
    <row r="945" spans="1:14" x14ac:dyDescent="0.25">
      <c r="A945"/>
      <c r="K945"/>
      <c r="L945"/>
      <c r="M945"/>
      <c r="N945"/>
    </row>
    <row r="946" spans="1:14" x14ac:dyDescent="0.25">
      <c r="A946"/>
      <c r="K946"/>
      <c r="L946"/>
      <c r="M946"/>
      <c r="N946"/>
    </row>
    <row r="947" spans="1:14" x14ac:dyDescent="0.25">
      <c r="A947"/>
      <c r="K947"/>
      <c r="L947"/>
      <c r="M947"/>
      <c r="N947"/>
    </row>
    <row r="948" spans="1:14" x14ac:dyDescent="0.25">
      <c r="A948"/>
      <c r="K948"/>
      <c r="L948"/>
      <c r="M948"/>
      <c r="N948"/>
    </row>
    <row r="949" spans="1:14" x14ac:dyDescent="0.25">
      <c r="A949"/>
      <c r="K949"/>
      <c r="L949"/>
      <c r="M949"/>
      <c r="N949"/>
    </row>
    <row r="950" spans="1:14" x14ac:dyDescent="0.25">
      <c r="A950"/>
      <c r="K950"/>
      <c r="L950"/>
      <c r="M950"/>
      <c r="N950"/>
    </row>
    <row r="951" spans="1:14" x14ac:dyDescent="0.25">
      <c r="A951"/>
      <c r="K951"/>
      <c r="L951"/>
      <c r="M951"/>
      <c r="N951"/>
    </row>
    <row r="952" spans="1:14" x14ac:dyDescent="0.25">
      <c r="A952"/>
      <c r="K952"/>
      <c r="L952"/>
      <c r="M952"/>
      <c r="N952"/>
    </row>
    <row r="953" spans="1:14" x14ac:dyDescent="0.25">
      <c r="A953"/>
      <c r="K953"/>
      <c r="L953"/>
      <c r="M953"/>
      <c r="N953"/>
    </row>
    <row r="954" spans="1:14" x14ac:dyDescent="0.25">
      <c r="A954"/>
      <c r="K954"/>
      <c r="L954"/>
      <c r="M954"/>
      <c r="N954"/>
    </row>
    <row r="955" spans="1:14" x14ac:dyDescent="0.25">
      <c r="A955"/>
      <c r="K955"/>
      <c r="L955"/>
      <c r="M955"/>
      <c r="N955"/>
    </row>
    <row r="956" spans="1:14" x14ac:dyDescent="0.25">
      <c r="A956"/>
      <c r="K956"/>
      <c r="L956"/>
      <c r="M956"/>
      <c r="N956"/>
    </row>
    <row r="957" spans="1:14" x14ac:dyDescent="0.25">
      <c r="A957"/>
      <c r="K957"/>
      <c r="L957"/>
      <c r="M957"/>
      <c r="N957"/>
    </row>
    <row r="958" spans="1:14" x14ac:dyDescent="0.25">
      <c r="A958"/>
      <c r="K958"/>
      <c r="L958"/>
      <c r="M958"/>
      <c r="N958"/>
    </row>
    <row r="959" spans="1:14" x14ac:dyDescent="0.25">
      <c r="A959"/>
      <c r="K959"/>
      <c r="L959"/>
      <c r="M959"/>
      <c r="N959"/>
    </row>
    <row r="960" spans="1:14" x14ac:dyDescent="0.25">
      <c r="A960"/>
      <c r="K960"/>
      <c r="L960"/>
      <c r="M960"/>
      <c r="N960"/>
    </row>
    <row r="961" spans="1:14" x14ac:dyDescent="0.25">
      <c r="A961"/>
      <c r="K961"/>
      <c r="L961"/>
      <c r="M961"/>
      <c r="N961"/>
    </row>
    <row r="962" spans="1:14" x14ac:dyDescent="0.25">
      <c r="A962"/>
      <c r="K962"/>
      <c r="L962"/>
      <c r="M962"/>
      <c r="N962"/>
    </row>
    <row r="963" spans="1:14" x14ac:dyDescent="0.25">
      <c r="A963"/>
      <c r="K963"/>
      <c r="L963"/>
      <c r="M963"/>
      <c r="N963"/>
    </row>
    <row r="964" spans="1:14" x14ac:dyDescent="0.25">
      <c r="A964"/>
      <c r="K964"/>
      <c r="L964"/>
      <c r="M964"/>
      <c r="N964"/>
    </row>
    <row r="965" spans="1:14" x14ac:dyDescent="0.25">
      <c r="A965"/>
      <c r="K965"/>
      <c r="L965"/>
      <c r="M965"/>
      <c r="N965"/>
    </row>
    <row r="966" spans="1:14" x14ac:dyDescent="0.25">
      <c r="A966"/>
      <c r="K966"/>
      <c r="L966"/>
      <c r="M966"/>
      <c r="N966"/>
    </row>
    <row r="967" spans="1:14" x14ac:dyDescent="0.25">
      <c r="A967"/>
      <c r="K967"/>
      <c r="L967"/>
      <c r="M967"/>
      <c r="N967"/>
    </row>
    <row r="968" spans="1:14" x14ac:dyDescent="0.25">
      <c r="A968"/>
      <c r="K968"/>
      <c r="L968"/>
      <c r="M968"/>
      <c r="N968"/>
    </row>
    <row r="969" spans="1:14" x14ac:dyDescent="0.25">
      <c r="A969"/>
      <c r="K969"/>
      <c r="L969"/>
      <c r="M969"/>
      <c r="N969"/>
    </row>
    <row r="970" spans="1:14" x14ac:dyDescent="0.25">
      <c r="A970"/>
      <c r="K970"/>
      <c r="L970"/>
      <c r="M970"/>
      <c r="N970"/>
    </row>
    <row r="971" spans="1:14" x14ac:dyDescent="0.25">
      <c r="A971"/>
      <c r="K971"/>
      <c r="L971"/>
      <c r="M971"/>
      <c r="N971"/>
    </row>
    <row r="972" spans="1:14" x14ac:dyDescent="0.25">
      <c r="A972"/>
      <c r="K972"/>
      <c r="L972"/>
      <c r="M972"/>
      <c r="N972"/>
    </row>
    <row r="973" spans="1:14" x14ac:dyDescent="0.25">
      <c r="A973"/>
      <c r="K973"/>
      <c r="L973"/>
      <c r="M973"/>
      <c r="N973"/>
    </row>
    <row r="974" spans="1:14" x14ac:dyDescent="0.25">
      <c r="A974"/>
      <c r="K974"/>
      <c r="L974"/>
      <c r="M974"/>
      <c r="N974"/>
    </row>
    <row r="975" spans="1:14" x14ac:dyDescent="0.25">
      <c r="A975"/>
      <c r="K975"/>
      <c r="L975"/>
      <c r="M975"/>
      <c r="N975"/>
    </row>
    <row r="976" spans="1:14" x14ac:dyDescent="0.25">
      <c r="A976"/>
      <c r="K976"/>
      <c r="L976"/>
      <c r="M976"/>
      <c r="N976"/>
    </row>
    <row r="977" spans="1:14" x14ac:dyDescent="0.25">
      <c r="A977"/>
      <c r="K977"/>
      <c r="L977"/>
      <c r="M977"/>
      <c r="N977"/>
    </row>
    <row r="978" spans="1:14" x14ac:dyDescent="0.25">
      <c r="A978"/>
      <c r="K978"/>
      <c r="L978"/>
      <c r="M978"/>
      <c r="N978"/>
    </row>
    <row r="979" spans="1:14" x14ac:dyDescent="0.25">
      <c r="A979"/>
      <c r="K979"/>
      <c r="L979"/>
      <c r="M979"/>
      <c r="N979"/>
    </row>
    <row r="980" spans="1:14" x14ac:dyDescent="0.25">
      <c r="A980"/>
      <c r="K980"/>
      <c r="L980"/>
      <c r="M980"/>
      <c r="N980"/>
    </row>
    <row r="981" spans="1:14" x14ac:dyDescent="0.25">
      <c r="A981"/>
      <c r="K981"/>
      <c r="L981"/>
      <c r="M981"/>
      <c r="N981"/>
    </row>
    <row r="982" spans="1:14" x14ac:dyDescent="0.25">
      <c r="A982"/>
      <c r="K982"/>
      <c r="L982"/>
      <c r="M982"/>
      <c r="N982"/>
    </row>
    <row r="983" spans="1:14" x14ac:dyDescent="0.25">
      <c r="A983"/>
      <c r="K983"/>
      <c r="L983"/>
      <c r="M983"/>
      <c r="N983"/>
    </row>
    <row r="984" spans="1:14" x14ac:dyDescent="0.25">
      <c r="A984"/>
      <c r="K984"/>
      <c r="L984"/>
      <c r="M984"/>
      <c r="N984"/>
    </row>
    <row r="985" spans="1:14" x14ac:dyDescent="0.25">
      <c r="A985"/>
      <c r="K985"/>
      <c r="L985"/>
      <c r="M985"/>
      <c r="N985"/>
    </row>
    <row r="986" spans="1:14" x14ac:dyDescent="0.25">
      <c r="A986"/>
      <c r="K986"/>
      <c r="L986"/>
      <c r="M986"/>
      <c r="N986"/>
    </row>
    <row r="987" spans="1:14" x14ac:dyDescent="0.25">
      <c r="A987"/>
      <c r="K987"/>
      <c r="L987"/>
      <c r="M987"/>
      <c r="N987"/>
    </row>
    <row r="988" spans="1:14" x14ac:dyDescent="0.25">
      <c r="A988"/>
      <c r="K988"/>
      <c r="L988"/>
      <c r="M988"/>
      <c r="N988"/>
    </row>
    <row r="989" spans="1:14" x14ac:dyDescent="0.25">
      <c r="A989"/>
      <c r="K989"/>
      <c r="L989"/>
      <c r="M989"/>
      <c r="N989"/>
    </row>
    <row r="990" spans="1:14" x14ac:dyDescent="0.25">
      <c r="A990"/>
      <c r="K990"/>
      <c r="L990"/>
      <c r="M990"/>
      <c r="N990"/>
    </row>
    <row r="991" spans="1:14" x14ac:dyDescent="0.25">
      <c r="A991"/>
      <c r="K991"/>
      <c r="L991"/>
      <c r="M991"/>
      <c r="N991"/>
    </row>
    <row r="992" spans="1:14" x14ac:dyDescent="0.25">
      <c r="A992"/>
      <c r="K992"/>
      <c r="L992"/>
      <c r="M992"/>
      <c r="N992"/>
    </row>
    <row r="993" spans="1:14" x14ac:dyDescent="0.25">
      <c r="A993"/>
      <c r="K993"/>
      <c r="L993"/>
      <c r="M993"/>
      <c r="N993"/>
    </row>
    <row r="994" spans="1:14" x14ac:dyDescent="0.25">
      <c r="A994"/>
      <c r="K994"/>
      <c r="L994"/>
      <c r="M994"/>
      <c r="N994"/>
    </row>
    <row r="995" spans="1:14" x14ac:dyDescent="0.25">
      <c r="A995"/>
      <c r="K995"/>
      <c r="L995"/>
      <c r="M995"/>
      <c r="N995"/>
    </row>
    <row r="996" spans="1:14" x14ac:dyDescent="0.25">
      <c r="A996"/>
      <c r="K996"/>
      <c r="L996"/>
      <c r="M996"/>
      <c r="N996"/>
    </row>
    <row r="997" spans="1:14" x14ac:dyDescent="0.25">
      <c r="A997"/>
      <c r="K997"/>
      <c r="L997"/>
      <c r="M997"/>
      <c r="N997"/>
    </row>
    <row r="998" spans="1:14" x14ac:dyDescent="0.25">
      <c r="A998"/>
      <c r="K998"/>
      <c r="L998"/>
      <c r="M998"/>
      <c r="N998"/>
    </row>
    <row r="999" spans="1:14" x14ac:dyDescent="0.25">
      <c r="A999"/>
      <c r="K999"/>
      <c r="L999"/>
      <c r="M999"/>
      <c r="N999"/>
    </row>
    <row r="1000" spans="1:14" x14ac:dyDescent="0.25">
      <c r="A1000"/>
      <c r="K1000"/>
      <c r="L1000"/>
      <c r="M1000"/>
      <c r="N1000"/>
    </row>
    <row r="1001" spans="1:14" x14ac:dyDescent="0.25">
      <c r="A1001"/>
      <c r="K1001"/>
      <c r="L1001"/>
      <c r="M1001"/>
      <c r="N1001"/>
    </row>
    <row r="1002" spans="1:14" x14ac:dyDescent="0.25">
      <c r="A1002"/>
      <c r="K1002"/>
      <c r="L1002"/>
      <c r="M1002"/>
      <c r="N1002"/>
    </row>
    <row r="1003" spans="1:14" x14ac:dyDescent="0.25">
      <c r="A1003"/>
      <c r="K1003"/>
      <c r="L1003"/>
      <c r="M1003"/>
      <c r="N1003"/>
    </row>
    <row r="1004" spans="1:14" x14ac:dyDescent="0.25">
      <c r="A1004"/>
      <c r="K1004"/>
      <c r="L1004"/>
      <c r="M1004"/>
      <c r="N1004"/>
    </row>
    <row r="1005" spans="1:14" x14ac:dyDescent="0.25">
      <c r="A1005"/>
      <c r="K1005"/>
      <c r="L1005"/>
      <c r="M1005"/>
      <c r="N1005"/>
    </row>
    <row r="1006" spans="1:14" x14ac:dyDescent="0.25">
      <c r="A1006"/>
      <c r="K1006"/>
      <c r="L1006"/>
      <c r="M1006"/>
      <c r="N1006"/>
    </row>
    <row r="1007" spans="1:14" x14ac:dyDescent="0.25">
      <c r="A1007"/>
      <c r="K1007"/>
      <c r="L1007"/>
      <c r="M1007"/>
      <c r="N1007"/>
    </row>
    <row r="1008" spans="1:14" x14ac:dyDescent="0.25">
      <c r="A1008"/>
      <c r="K1008"/>
      <c r="L1008"/>
      <c r="M1008"/>
      <c r="N1008"/>
    </row>
    <row r="1009" spans="1:14" x14ac:dyDescent="0.25">
      <c r="A1009"/>
      <c r="K1009"/>
      <c r="L1009"/>
      <c r="M1009"/>
      <c r="N1009"/>
    </row>
    <row r="1010" spans="1:14" x14ac:dyDescent="0.25">
      <c r="A1010"/>
      <c r="K1010"/>
      <c r="L1010"/>
      <c r="M1010"/>
      <c r="N1010"/>
    </row>
    <row r="1011" spans="1:14" x14ac:dyDescent="0.25">
      <c r="A1011"/>
      <c r="K1011"/>
      <c r="L1011"/>
      <c r="M1011"/>
      <c r="N1011"/>
    </row>
    <row r="1012" spans="1:14" x14ac:dyDescent="0.25">
      <c r="A1012"/>
      <c r="K1012"/>
      <c r="L1012"/>
      <c r="M1012"/>
      <c r="N1012"/>
    </row>
    <row r="1013" spans="1:14" x14ac:dyDescent="0.25">
      <c r="A1013"/>
      <c r="K1013"/>
      <c r="L1013"/>
      <c r="M1013"/>
      <c r="N1013"/>
    </row>
    <row r="1014" spans="1:14" x14ac:dyDescent="0.25">
      <c r="A1014"/>
      <c r="K1014"/>
      <c r="L1014"/>
      <c r="M1014"/>
      <c r="N1014"/>
    </row>
    <row r="1015" spans="1:14" x14ac:dyDescent="0.25">
      <c r="A1015"/>
      <c r="K1015"/>
      <c r="L1015"/>
      <c r="M1015"/>
      <c r="N1015"/>
    </row>
    <row r="1016" spans="1:14" x14ac:dyDescent="0.25">
      <c r="A1016"/>
      <c r="K1016"/>
      <c r="L1016"/>
      <c r="M1016"/>
      <c r="N1016"/>
    </row>
    <row r="1017" spans="1:14" x14ac:dyDescent="0.25">
      <c r="A1017"/>
      <c r="K1017"/>
      <c r="L1017"/>
      <c r="M1017"/>
      <c r="N1017"/>
    </row>
    <row r="1018" spans="1:14" x14ac:dyDescent="0.25">
      <c r="A1018"/>
      <c r="K1018"/>
      <c r="L1018"/>
      <c r="M1018"/>
      <c r="N1018"/>
    </row>
    <row r="1019" spans="1:14" x14ac:dyDescent="0.25">
      <c r="A1019"/>
      <c r="K1019"/>
      <c r="L1019"/>
      <c r="M1019"/>
      <c r="N1019"/>
    </row>
    <row r="1020" spans="1:14" x14ac:dyDescent="0.25">
      <c r="A1020"/>
      <c r="K1020"/>
      <c r="L1020"/>
      <c r="M1020"/>
      <c r="N1020"/>
    </row>
    <row r="1021" spans="1:14" x14ac:dyDescent="0.25">
      <c r="A1021"/>
      <c r="K1021"/>
      <c r="L1021"/>
      <c r="M1021"/>
      <c r="N1021"/>
    </row>
    <row r="1022" spans="1:14" x14ac:dyDescent="0.25">
      <c r="A1022"/>
      <c r="K1022"/>
      <c r="L1022"/>
      <c r="M1022"/>
      <c r="N1022"/>
    </row>
    <row r="1023" spans="1:14" x14ac:dyDescent="0.25">
      <c r="A1023"/>
      <c r="K1023"/>
      <c r="L1023"/>
      <c r="M1023"/>
      <c r="N1023"/>
    </row>
    <row r="1024" spans="1:14" x14ac:dyDescent="0.25">
      <c r="A1024"/>
      <c r="K1024"/>
      <c r="L1024"/>
      <c r="M1024"/>
      <c r="N1024"/>
    </row>
    <row r="1025" spans="1:14" x14ac:dyDescent="0.25">
      <c r="A1025"/>
      <c r="K1025"/>
      <c r="L1025"/>
      <c r="M1025"/>
      <c r="N1025"/>
    </row>
    <row r="1026" spans="1:14" x14ac:dyDescent="0.25">
      <c r="A1026"/>
      <c r="K1026"/>
      <c r="L1026"/>
      <c r="M1026"/>
      <c r="N1026"/>
    </row>
    <row r="1027" spans="1:14" x14ac:dyDescent="0.25">
      <c r="A1027"/>
      <c r="K1027"/>
      <c r="L1027"/>
      <c r="M1027"/>
      <c r="N1027"/>
    </row>
    <row r="1028" spans="1:14" x14ac:dyDescent="0.25">
      <c r="A1028"/>
      <c r="K1028"/>
      <c r="L1028"/>
      <c r="M1028"/>
      <c r="N1028"/>
    </row>
    <row r="1029" spans="1:14" x14ac:dyDescent="0.25">
      <c r="A1029"/>
      <c r="K1029"/>
      <c r="L1029"/>
      <c r="M1029"/>
      <c r="N1029"/>
    </row>
    <row r="1030" spans="1:14" x14ac:dyDescent="0.25">
      <c r="A1030"/>
      <c r="K1030"/>
      <c r="L1030"/>
      <c r="M1030"/>
      <c r="N1030"/>
    </row>
    <row r="1031" spans="1:14" x14ac:dyDescent="0.25">
      <c r="A1031"/>
      <c r="K1031"/>
      <c r="L1031"/>
      <c r="M1031"/>
      <c r="N1031"/>
    </row>
    <row r="1032" spans="1:14" x14ac:dyDescent="0.25">
      <c r="A1032"/>
      <c r="K1032"/>
      <c r="L1032"/>
      <c r="M1032"/>
      <c r="N1032"/>
    </row>
    <row r="1033" spans="1:14" x14ac:dyDescent="0.25">
      <c r="A1033"/>
      <c r="K1033"/>
      <c r="L1033"/>
      <c r="M1033"/>
      <c r="N1033"/>
    </row>
    <row r="1034" spans="1:14" x14ac:dyDescent="0.25">
      <c r="A1034"/>
      <c r="K1034"/>
      <c r="L1034"/>
      <c r="M1034"/>
      <c r="N1034"/>
    </row>
    <row r="1035" spans="1:14" x14ac:dyDescent="0.25">
      <c r="A1035"/>
      <c r="K1035"/>
      <c r="L1035"/>
      <c r="M1035"/>
      <c r="N1035"/>
    </row>
    <row r="1036" spans="1:14" x14ac:dyDescent="0.25">
      <c r="A1036"/>
      <c r="K1036"/>
      <c r="L1036"/>
      <c r="M1036"/>
      <c r="N1036"/>
    </row>
    <row r="1037" spans="1:14" x14ac:dyDescent="0.25">
      <c r="A1037"/>
      <c r="K1037"/>
      <c r="L1037"/>
      <c r="M1037"/>
      <c r="N1037"/>
    </row>
    <row r="1038" spans="1:14" x14ac:dyDescent="0.25">
      <c r="A1038"/>
      <c r="K1038"/>
      <c r="L1038"/>
      <c r="M1038"/>
      <c r="N1038"/>
    </row>
    <row r="1039" spans="1:14" x14ac:dyDescent="0.25">
      <c r="A1039"/>
      <c r="K1039"/>
      <c r="L1039"/>
      <c r="M1039"/>
      <c r="N1039"/>
    </row>
    <row r="1040" spans="1:14" x14ac:dyDescent="0.25">
      <c r="A1040"/>
      <c r="K1040"/>
      <c r="L1040"/>
      <c r="M1040"/>
      <c r="N1040"/>
    </row>
    <row r="1041" spans="1:14" x14ac:dyDescent="0.25">
      <c r="A1041"/>
      <c r="K1041"/>
      <c r="L1041"/>
      <c r="M1041"/>
      <c r="N1041"/>
    </row>
    <row r="1042" spans="1:14" x14ac:dyDescent="0.25">
      <c r="A1042"/>
      <c r="K1042"/>
      <c r="L1042"/>
      <c r="M1042"/>
      <c r="N1042"/>
    </row>
    <row r="1043" spans="1:14" x14ac:dyDescent="0.25">
      <c r="A1043"/>
      <c r="K1043"/>
      <c r="L1043"/>
      <c r="M1043"/>
      <c r="N1043"/>
    </row>
    <row r="1044" spans="1:14" x14ac:dyDescent="0.25">
      <c r="A1044"/>
      <c r="K1044"/>
      <c r="L1044"/>
      <c r="M1044"/>
      <c r="N1044"/>
    </row>
    <row r="1045" spans="1:14" x14ac:dyDescent="0.25">
      <c r="A1045"/>
      <c r="K1045"/>
      <c r="L1045"/>
      <c r="M1045"/>
      <c r="N1045"/>
    </row>
    <row r="1046" spans="1:14" x14ac:dyDescent="0.25">
      <c r="A1046"/>
      <c r="K1046"/>
      <c r="L1046"/>
      <c r="M1046"/>
      <c r="N1046"/>
    </row>
    <row r="1047" spans="1:14" x14ac:dyDescent="0.25">
      <c r="A1047"/>
      <c r="K1047"/>
      <c r="L1047"/>
      <c r="M1047"/>
      <c r="N1047"/>
    </row>
    <row r="1048" spans="1:14" x14ac:dyDescent="0.25">
      <c r="A1048"/>
      <c r="K1048"/>
      <c r="L1048"/>
      <c r="M1048"/>
      <c r="N1048"/>
    </row>
    <row r="1049" spans="1:14" x14ac:dyDescent="0.25">
      <c r="A1049"/>
      <c r="K1049"/>
      <c r="L1049"/>
      <c r="M1049"/>
      <c r="N1049"/>
    </row>
    <row r="1050" spans="1:14" x14ac:dyDescent="0.25">
      <c r="A1050"/>
      <c r="K1050"/>
      <c r="L1050"/>
      <c r="M1050"/>
      <c r="N1050"/>
    </row>
    <row r="1051" spans="1:14" x14ac:dyDescent="0.25">
      <c r="A1051"/>
      <c r="K1051"/>
      <c r="L1051"/>
      <c r="M1051"/>
      <c r="N1051"/>
    </row>
    <row r="1052" spans="1:14" x14ac:dyDescent="0.25">
      <c r="A1052"/>
      <c r="K1052"/>
      <c r="L1052"/>
      <c r="M1052"/>
      <c r="N1052"/>
    </row>
    <row r="1053" spans="1:14" x14ac:dyDescent="0.25">
      <c r="A1053"/>
      <c r="K1053"/>
      <c r="L1053"/>
      <c r="M1053"/>
      <c r="N1053"/>
    </row>
    <row r="1054" spans="1:14" x14ac:dyDescent="0.25">
      <c r="A1054"/>
      <c r="K1054"/>
      <c r="L1054"/>
      <c r="M1054"/>
      <c r="N1054"/>
    </row>
    <row r="1055" spans="1:14" x14ac:dyDescent="0.25">
      <c r="A1055"/>
      <c r="K1055"/>
      <c r="L1055"/>
      <c r="M1055"/>
      <c r="N1055"/>
    </row>
    <row r="1056" spans="1:14" x14ac:dyDescent="0.25">
      <c r="A1056"/>
      <c r="K1056"/>
      <c r="L1056"/>
      <c r="M1056"/>
      <c r="N1056"/>
    </row>
    <row r="1057" spans="1:14" x14ac:dyDescent="0.25">
      <c r="A1057"/>
      <c r="K1057"/>
      <c r="L1057"/>
      <c r="M1057"/>
      <c r="N1057"/>
    </row>
    <row r="1058" spans="1:14" x14ac:dyDescent="0.25">
      <c r="A1058"/>
      <c r="K1058"/>
      <c r="L1058"/>
      <c r="M1058"/>
      <c r="N1058"/>
    </row>
    <row r="1059" spans="1:14" x14ac:dyDescent="0.25">
      <c r="A1059"/>
      <c r="K1059"/>
      <c r="L1059"/>
      <c r="M1059"/>
      <c r="N1059"/>
    </row>
    <row r="1060" spans="1:14" x14ac:dyDescent="0.25">
      <c r="A1060"/>
      <c r="K1060"/>
      <c r="L1060"/>
      <c r="M1060"/>
      <c r="N1060"/>
    </row>
    <row r="1061" spans="1:14" x14ac:dyDescent="0.25">
      <c r="A1061"/>
      <c r="K1061"/>
      <c r="L1061"/>
      <c r="M1061"/>
      <c r="N1061"/>
    </row>
    <row r="1062" spans="1:14" x14ac:dyDescent="0.25">
      <c r="A1062"/>
      <c r="K1062"/>
      <c r="L1062"/>
      <c r="M1062"/>
      <c r="N1062"/>
    </row>
    <row r="1063" spans="1:14" x14ac:dyDescent="0.25">
      <c r="A1063"/>
      <c r="K1063"/>
      <c r="L1063"/>
      <c r="M1063"/>
      <c r="N1063"/>
    </row>
    <row r="1064" spans="1:14" x14ac:dyDescent="0.25">
      <c r="A1064"/>
      <c r="K1064"/>
      <c r="L1064"/>
      <c r="M1064"/>
      <c r="N1064"/>
    </row>
    <row r="1065" spans="1:14" x14ac:dyDescent="0.25">
      <c r="A1065"/>
      <c r="K1065"/>
      <c r="L1065"/>
      <c r="M1065"/>
      <c r="N1065"/>
    </row>
    <row r="1066" spans="1:14" x14ac:dyDescent="0.25">
      <c r="A1066"/>
      <c r="K1066"/>
      <c r="L1066"/>
      <c r="M1066"/>
      <c r="N1066"/>
    </row>
    <row r="1067" spans="1:14" x14ac:dyDescent="0.25">
      <c r="A1067"/>
      <c r="K1067"/>
      <c r="L1067"/>
      <c r="M1067"/>
      <c r="N1067"/>
    </row>
    <row r="1068" spans="1:14" x14ac:dyDescent="0.25">
      <c r="A1068"/>
      <c r="K1068"/>
      <c r="L1068"/>
      <c r="M1068"/>
      <c r="N1068"/>
    </row>
    <row r="1069" spans="1:14" x14ac:dyDescent="0.25">
      <c r="A1069"/>
      <c r="K1069"/>
      <c r="L1069"/>
      <c r="M1069"/>
      <c r="N1069"/>
    </row>
    <row r="1070" spans="1:14" x14ac:dyDescent="0.25">
      <c r="A1070"/>
      <c r="K1070"/>
      <c r="L1070"/>
      <c r="M1070"/>
      <c r="N1070"/>
    </row>
    <row r="1071" spans="1:14" x14ac:dyDescent="0.25">
      <c r="A1071"/>
      <c r="K1071"/>
      <c r="L1071"/>
      <c r="M1071"/>
      <c r="N1071"/>
    </row>
    <row r="1072" spans="1:14" x14ac:dyDescent="0.25">
      <c r="A1072"/>
      <c r="K1072"/>
      <c r="L1072"/>
      <c r="M1072"/>
      <c r="N1072"/>
    </row>
    <row r="1073" spans="1:14" x14ac:dyDescent="0.25">
      <c r="A1073"/>
      <c r="K1073"/>
      <c r="L1073"/>
      <c r="M1073"/>
      <c r="N1073"/>
    </row>
    <row r="1074" spans="1:14" x14ac:dyDescent="0.25">
      <c r="A1074"/>
      <c r="K1074"/>
      <c r="L1074"/>
      <c r="M1074"/>
      <c r="N1074"/>
    </row>
    <row r="1075" spans="1:14" x14ac:dyDescent="0.25">
      <c r="A1075"/>
      <c r="K1075"/>
      <c r="L1075"/>
      <c r="M1075"/>
      <c r="N1075"/>
    </row>
    <row r="1076" spans="1:14" x14ac:dyDescent="0.25">
      <c r="A1076"/>
      <c r="K1076"/>
      <c r="L1076"/>
      <c r="M1076"/>
      <c r="N1076"/>
    </row>
    <row r="1077" spans="1:14" x14ac:dyDescent="0.25">
      <c r="A1077"/>
      <c r="K1077"/>
      <c r="L1077"/>
      <c r="M1077"/>
      <c r="N1077"/>
    </row>
    <row r="1078" spans="1:14" x14ac:dyDescent="0.25">
      <c r="A1078"/>
      <c r="K1078"/>
      <c r="L1078"/>
      <c r="M1078"/>
      <c r="N1078"/>
    </row>
    <row r="1079" spans="1:14" x14ac:dyDescent="0.25">
      <c r="A1079"/>
      <c r="K1079"/>
      <c r="L1079"/>
      <c r="M1079"/>
      <c r="N1079"/>
    </row>
    <row r="1080" spans="1:14" x14ac:dyDescent="0.25">
      <c r="A1080"/>
      <c r="K1080"/>
      <c r="L1080"/>
      <c r="M1080"/>
      <c r="N1080"/>
    </row>
    <row r="1081" spans="1:14" x14ac:dyDescent="0.25">
      <c r="A1081"/>
      <c r="K1081"/>
      <c r="L1081"/>
      <c r="M1081"/>
      <c r="N1081"/>
    </row>
    <row r="1082" spans="1:14" x14ac:dyDescent="0.25">
      <c r="A1082"/>
      <c r="K1082"/>
      <c r="L1082"/>
      <c r="M1082"/>
      <c r="N1082"/>
    </row>
    <row r="1083" spans="1:14" x14ac:dyDescent="0.25">
      <c r="A1083"/>
      <c r="K1083"/>
      <c r="L1083"/>
      <c r="M1083"/>
      <c r="N1083"/>
    </row>
    <row r="1084" spans="1:14" x14ac:dyDescent="0.25">
      <c r="A1084"/>
      <c r="K1084"/>
      <c r="L1084"/>
      <c r="M1084"/>
      <c r="N1084"/>
    </row>
    <row r="1085" spans="1:14" x14ac:dyDescent="0.25">
      <c r="A1085"/>
      <c r="K1085"/>
      <c r="L1085"/>
      <c r="M1085"/>
      <c r="N1085"/>
    </row>
    <row r="1086" spans="1:14" x14ac:dyDescent="0.25">
      <c r="A1086"/>
      <c r="K1086"/>
      <c r="L1086"/>
      <c r="M1086"/>
      <c r="N1086"/>
    </row>
    <row r="1087" spans="1:14" x14ac:dyDescent="0.25">
      <c r="A1087"/>
      <c r="K1087"/>
      <c r="L1087"/>
      <c r="M1087"/>
      <c r="N1087"/>
    </row>
    <row r="1088" spans="1:14" x14ac:dyDescent="0.25">
      <c r="A1088"/>
      <c r="K1088"/>
      <c r="L1088"/>
      <c r="M1088"/>
      <c r="N1088"/>
    </row>
    <row r="1089" spans="1:14" x14ac:dyDescent="0.25">
      <c r="A1089"/>
      <c r="K1089"/>
      <c r="L1089"/>
      <c r="M1089"/>
      <c r="N1089"/>
    </row>
    <row r="1090" spans="1:14" x14ac:dyDescent="0.25">
      <c r="A1090"/>
      <c r="K1090"/>
      <c r="L1090"/>
      <c r="M1090"/>
      <c r="N1090"/>
    </row>
    <row r="1091" spans="1:14" x14ac:dyDescent="0.25">
      <c r="A1091"/>
      <c r="K1091"/>
      <c r="L1091"/>
      <c r="M1091"/>
      <c r="N1091"/>
    </row>
    <row r="1092" spans="1:14" x14ac:dyDescent="0.25">
      <c r="A1092"/>
      <c r="K1092"/>
      <c r="L1092"/>
      <c r="M1092"/>
      <c r="N1092"/>
    </row>
    <row r="1093" spans="1:14" x14ac:dyDescent="0.25">
      <c r="A1093"/>
      <c r="K1093"/>
      <c r="L1093"/>
      <c r="M1093"/>
      <c r="N1093"/>
    </row>
    <row r="1094" spans="1:14" x14ac:dyDescent="0.25">
      <c r="A1094"/>
      <c r="K1094"/>
      <c r="L1094"/>
      <c r="M1094"/>
      <c r="N1094"/>
    </row>
    <row r="1095" spans="1:14" x14ac:dyDescent="0.25">
      <c r="A1095"/>
      <c r="K1095"/>
      <c r="L1095"/>
      <c r="M1095"/>
      <c r="N1095"/>
    </row>
    <row r="1096" spans="1:14" x14ac:dyDescent="0.25">
      <c r="A1096"/>
      <c r="K1096"/>
      <c r="L1096"/>
      <c r="M1096"/>
      <c r="N1096"/>
    </row>
    <row r="1097" spans="1:14" x14ac:dyDescent="0.25">
      <c r="A1097"/>
      <c r="K1097"/>
      <c r="L1097"/>
      <c r="M1097"/>
      <c r="N1097"/>
    </row>
    <row r="1098" spans="1:14" x14ac:dyDescent="0.25">
      <c r="A1098"/>
      <c r="K1098"/>
      <c r="L1098"/>
      <c r="M1098"/>
      <c r="N1098"/>
    </row>
    <row r="1099" spans="1:14" x14ac:dyDescent="0.25">
      <c r="A1099"/>
      <c r="K1099"/>
      <c r="L1099"/>
      <c r="M1099"/>
      <c r="N1099"/>
    </row>
    <row r="1100" spans="1:14" x14ac:dyDescent="0.25">
      <c r="A1100"/>
      <c r="K1100"/>
      <c r="L1100"/>
      <c r="M1100"/>
      <c r="N1100"/>
    </row>
    <row r="1101" spans="1:14" x14ac:dyDescent="0.25">
      <c r="A1101"/>
      <c r="K1101"/>
      <c r="L1101"/>
      <c r="M1101"/>
      <c r="N1101"/>
    </row>
    <row r="1102" spans="1:14" x14ac:dyDescent="0.25">
      <c r="A1102"/>
      <c r="K1102"/>
      <c r="L1102"/>
      <c r="M1102"/>
      <c r="N1102"/>
    </row>
    <row r="1103" spans="1:14" x14ac:dyDescent="0.25">
      <c r="A1103"/>
      <c r="K1103"/>
      <c r="L1103"/>
      <c r="M1103"/>
      <c r="N1103"/>
    </row>
    <row r="1104" spans="1:14" x14ac:dyDescent="0.25">
      <c r="A1104"/>
      <c r="K1104"/>
      <c r="L1104"/>
      <c r="M1104"/>
      <c r="N1104"/>
    </row>
    <row r="1105" spans="1:14" x14ac:dyDescent="0.25">
      <c r="A1105"/>
      <c r="K1105"/>
      <c r="L1105"/>
      <c r="M1105"/>
      <c r="N1105"/>
    </row>
    <row r="1106" spans="1:14" x14ac:dyDescent="0.25">
      <c r="A1106"/>
      <c r="K1106"/>
      <c r="L1106"/>
      <c r="M1106"/>
      <c r="N1106"/>
    </row>
    <row r="1107" spans="1:14" x14ac:dyDescent="0.25">
      <c r="A1107"/>
      <c r="K1107"/>
      <c r="L1107"/>
      <c r="M1107"/>
      <c r="N1107"/>
    </row>
    <row r="1108" spans="1:14" x14ac:dyDescent="0.25">
      <c r="A1108"/>
      <c r="K1108"/>
      <c r="L1108"/>
      <c r="M1108"/>
      <c r="N1108"/>
    </row>
    <row r="1109" spans="1:14" x14ac:dyDescent="0.25">
      <c r="A1109"/>
      <c r="K1109"/>
      <c r="L1109"/>
      <c r="M1109"/>
      <c r="N1109"/>
    </row>
    <row r="1110" spans="1:14" x14ac:dyDescent="0.25">
      <c r="A1110"/>
      <c r="K1110"/>
      <c r="L1110"/>
      <c r="M1110"/>
      <c r="N1110"/>
    </row>
    <row r="1111" spans="1:14" x14ac:dyDescent="0.25">
      <c r="A1111"/>
      <c r="K1111"/>
      <c r="L1111"/>
      <c r="M1111"/>
      <c r="N1111"/>
    </row>
    <row r="1112" spans="1:14" x14ac:dyDescent="0.25">
      <c r="A1112"/>
      <c r="K1112"/>
      <c r="L1112"/>
      <c r="M1112"/>
      <c r="N1112"/>
    </row>
    <row r="1113" spans="1:14" x14ac:dyDescent="0.25">
      <c r="A1113"/>
      <c r="K1113"/>
      <c r="L1113"/>
      <c r="M1113"/>
      <c r="N1113"/>
    </row>
    <row r="1114" spans="1:14" x14ac:dyDescent="0.25">
      <c r="A1114"/>
      <c r="K1114"/>
      <c r="L1114"/>
      <c r="M1114"/>
      <c r="N1114"/>
    </row>
    <row r="1115" spans="1:14" x14ac:dyDescent="0.25">
      <c r="A1115"/>
      <c r="K1115"/>
      <c r="L1115"/>
      <c r="M1115"/>
      <c r="N1115"/>
    </row>
    <row r="1116" spans="1:14" x14ac:dyDescent="0.25">
      <c r="A1116"/>
      <c r="K1116"/>
      <c r="L1116"/>
      <c r="M1116"/>
      <c r="N1116"/>
    </row>
    <row r="1117" spans="1:14" x14ac:dyDescent="0.25">
      <c r="A1117"/>
      <c r="K1117"/>
      <c r="L1117"/>
      <c r="M1117"/>
      <c r="N1117"/>
    </row>
    <row r="1118" spans="1:14" x14ac:dyDescent="0.25">
      <c r="A1118"/>
      <c r="K1118"/>
      <c r="L1118"/>
      <c r="M1118"/>
      <c r="N1118"/>
    </row>
    <row r="1119" spans="1:14" x14ac:dyDescent="0.25">
      <c r="A1119"/>
      <c r="K1119"/>
      <c r="L1119"/>
      <c r="M1119"/>
      <c r="N1119"/>
    </row>
    <row r="1120" spans="1:14" x14ac:dyDescent="0.25">
      <c r="A1120"/>
      <c r="K1120"/>
      <c r="L1120"/>
      <c r="M1120"/>
      <c r="N1120"/>
    </row>
    <row r="1121" spans="1:14" x14ac:dyDescent="0.25">
      <c r="A1121"/>
      <c r="K1121"/>
      <c r="L1121"/>
      <c r="M1121"/>
      <c r="N1121"/>
    </row>
    <row r="1122" spans="1:14" x14ac:dyDescent="0.25">
      <c r="A1122"/>
      <c r="K1122"/>
      <c r="L1122"/>
      <c r="M1122"/>
      <c r="N1122"/>
    </row>
    <row r="1123" spans="1:14" x14ac:dyDescent="0.25">
      <c r="A1123"/>
      <c r="K1123"/>
      <c r="L1123"/>
      <c r="M1123"/>
      <c r="N1123"/>
    </row>
    <row r="1124" spans="1:14" x14ac:dyDescent="0.25">
      <c r="A1124"/>
      <c r="K1124"/>
      <c r="L1124"/>
      <c r="M1124"/>
      <c r="N1124"/>
    </row>
    <row r="1125" spans="1:14" x14ac:dyDescent="0.25">
      <c r="A1125"/>
      <c r="K1125"/>
      <c r="L1125"/>
      <c r="M1125"/>
      <c r="N1125"/>
    </row>
    <row r="1126" spans="1:14" x14ac:dyDescent="0.25">
      <c r="A1126"/>
      <c r="K1126"/>
      <c r="L1126"/>
      <c r="M1126"/>
      <c r="N1126"/>
    </row>
    <row r="1127" spans="1:14" x14ac:dyDescent="0.25">
      <c r="A1127"/>
      <c r="K1127"/>
      <c r="L1127"/>
      <c r="M1127"/>
      <c r="N1127"/>
    </row>
    <row r="1128" spans="1:14" x14ac:dyDescent="0.25">
      <c r="A1128"/>
      <c r="K1128"/>
      <c r="L1128"/>
      <c r="M1128"/>
      <c r="N1128"/>
    </row>
    <row r="1129" spans="1:14" x14ac:dyDescent="0.25">
      <c r="A1129"/>
      <c r="K1129"/>
      <c r="L1129"/>
      <c r="M1129"/>
      <c r="N1129"/>
    </row>
    <row r="1130" spans="1:14" x14ac:dyDescent="0.25">
      <c r="A1130"/>
      <c r="K1130"/>
      <c r="L1130"/>
      <c r="M1130"/>
      <c r="N1130"/>
    </row>
    <row r="1131" spans="1:14" x14ac:dyDescent="0.25">
      <c r="A1131"/>
      <c r="K1131"/>
      <c r="L1131"/>
      <c r="M1131"/>
      <c r="N1131"/>
    </row>
    <row r="1132" spans="1:14" x14ac:dyDescent="0.25">
      <c r="A1132"/>
      <c r="K1132"/>
      <c r="L1132"/>
      <c r="M1132"/>
      <c r="N1132"/>
    </row>
    <row r="1133" spans="1:14" x14ac:dyDescent="0.25">
      <c r="A1133"/>
      <c r="K1133"/>
      <c r="L1133"/>
      <c r="M1133"/>
      <c r="N1133"/>
    </row>
    <row r="1134" spans="1:14" x14ac:dyDescent="0.25">
      <c r="A1134"/>
      <c r="K1134"/>
      <c r="L1134"/>
      <c r="M1134"/>
      <c r="N1134"/>
    </row>
    <row r="1135" spans="1:14" x14ac:dyDescent="0.25">
      <c r="A1135"/>
      <c r="K1135"/>
      <c r="L1135"/>
      <c r="M1135"/>
      <c r="N1135"/>
    </row>
    <row r="1136" spans="1:14" x14ac:dyDescent="0.25">
      <c r="A1136"/>
      <c r="K1136"/>
      <c r="L1136"/>
      <c r="M1136"/>
      <c r="N1136"/>
    </row>
    <row r="1137" spans="1:14" x14ac:dyDescent="0.25">
      <c r="A1137"/>
      <c r="K1137"/>
      <c r="L1137"/>
      <c r="M1137"/>
      <c r="N1137"/>
    </row>
    <row r="1138" spans="1:14" x14ac:dyDescent="0.25">
      <c r="A1138"/>
      <c r="K1138"/>
      <c r="L1138"/>
      <c r="M1138"/>
      <c r="N1138"/>
    </row>
    <row r="1139" spans="1:14" x14ac:dyDescent="0.25">
      <c r="A1139"/>
      <c r="K1139"/>
      <c r="L1139"/>
      <c r="M1139"/>
      <c r="N1139"/>
    </row>
    <row r="1140" spans="1:14" x14ac:dyDescent="0.25">
      <c r="A1140"/>
      <c r="K1140"/>
      <c r="L1140"/>
      <c r="M1140"/>
      <c r="N1140"/>
    </row>
    <row r="1141" spans="1:14" x14ac:dyDescent="0.25">
      <c r="A1141"/>
      <c r="K1141"/>
      <c r="L1141"/>
      <c r="M1141"/>
      <c r="N1141"/>
    </row>
    <row r="1142" spans="1:14" x14ac:dyDescent="0.25">
      <c r="A1142"/>
      <c r="K1142"/>
      <c r="L1142"/>
      <c r="M1142"/>
      <c r="N1142"/>
    </row>
    <row r="1143" spans="1:14" x14ac:dyDescent="0.25">
      <c r="A1143"/>
      <c r="K1143"/>
      <c r="L1143"/>
      <c r="M1143"/>
      <c r="N1143"/>
    </row>
    <row r="1144" spans="1:14" x14ac:dyDescent="0.25">
      <c r="A1144"/>
      <c r="K1144"/>
      <c r="L1144"/>
      <c r="M1144"/>
      <c r="N1144"/>
    </row>
    <row r="1145" spans="1:14" x14ac:dyDescent="0.25">
      <c r="A1145"/>
      <c r="K1145"/>
      <c r="L1145"/>
      <c r="M1145"/>
      <c r="N1145"/>
    </row>
    <row r="1146" spans="1:14" x14ac:dyDescent="0.25">
      <c r="A1146"/>
      <c r="K1146"/>
      <c r="L1146"/>
      <c r="M1146"/>
      <c r="N1146"/>
    </row>
    <row r="1147" spans="1:14" x14ac:dyDescent="0.25">
      <c r="A1147"/>
      <c r="K1147"/>
      <c r="L1147"/>
      <c r="M1147"/>
      <c r="N1147"/>
    </row>
    <row r="1148" spans="1:14" x14ac:dyDescent="0.25">
      <c r="A1148"/>
      <c r="K1148"/>
      <c r="L1148"/>
      <c r="M1148"/>
      <c r="N1148"/>
    </row>
    <row r="1149" spans="1:14" x14ac:dyDescent="0.25">
      <c r="A1149"/>
      <c r="K1149"/>
      <c r="L1149"/>
      <c r="M1149"/>
      <c r="N1149"/>
    </row>
    <row r="1150" spans="1:14" x14ac:dyDescent="0.25">
      <c r="A1150"/>
      <c r="K1150"/>
      <c r="L1150"/>
      <c r="M1150"/>
      <c r="N1150"/>
    </row>
    <row r="1151" spans="1:14" x14ac:dyDescent="0.25">
      <c r="A1151"/>
      <c r="K1151"/>
      <c r="L1151"/>
      <c r="M1151"/>
      <c r="N1151"/>
    </row>
    <row r="1152" spans="1:14" x14ac:dyDescent="0.25">
      <c r="A1152"/>
      <c r="K1152"/>
      <c r="L1152"/>
      <c r="M1152"/>
      <c r="N1152"/>
    </row>
    <row r="1153" spans="1:14" x14ac:dyDescent="0.25">
      <c r="A1153"/>
      <c r="K1153"/>
      <c r="L1153"/>
      <c r="M1153"/>
      <c r="N1153"/>
    </row>
    <row r="1154" spans="1:14" x14ac:dyDescent="0.25">
      <c r="A1154"/>
      <c r="K1154"/>
      <c r="L1154"/>
      <c r="M1154"/>
      <c r="N1154"/>
    </row>
    <row r="1155" spans="1:14" x14ac:dyDescent="0.25">
      <c r="A1155"/>
      <c r="K1155"/>
      <c r="L1155"/>
      <c r="M1155"/>
      <c r="N1155"/>
    </row>
    <row r="1156" spans="1:14" x14ac:dyDescent="0.25">
      <c r="A1156"/>
      <c r="K1156"/>
      <c r="L1156"/>
      <c r="M1156"/>
      <c r="N1156"/>
    </row>
    <row r="1157" spans="1:14" x14ac:dyDescent="0.25">
      <c r="A1157"/>
      <c r="K1157"/>
      <c r="L1157"/>
      <c r="M1157"/>
      <c r="N1157"/>
    </row>
    <row r="1158" spans="1:14" x14ac:dyDescent="0.25">
      <c r="A1158"/>
      <c r="K1158"/>
      <c r="L1158"/>
      <c r="M1158"/>
      <c r="N1158"/>
    </row>
    <row r="1159" spans="1:14" x14ac:dyDescent="0.25">
      <c r="A1159"/>
      <c r="K1159"/>
      <c r="L1159"/>
      <c r="M1159"/>
      <c r="N1159"/>
    </row>
    <row r="1160" spans="1:14" x14ac:dyDescent="0.25">
      <c r="A1160"/>
      <c r="K1160"/>
      <c r="L1160"/>
      <c r="M1160"/>
      <c r="N1160"/>
    </row>
    <row r="1161" spans="1:14" x14ac:dyDescent="0.25">
      <c r="A1161"/>
      <c r="K1161"/>
      <c r="L1161"/>
      <c r="M1161"/>
      <c r="N1161"/>
    </row>
    <row r="1162" spans="1:14" x14ac:dyDescent="0.25">
      <c r="A1162"/>
      <c r="K1162"/>
      <c r="L1162"/>
      <c r="M1162"/>
      <c r="N1162"/>
    </row>
    <row r="1163" spans="1:14" x14ac:dyDescent="0.25">
      <c r="A1163"/>
      <c r="K1163"/>
      <c r="L1163"/>
      <c r="M1163"/>
      <c r="N1163"/>
    </row>
    <row r="1164" spans="1:14" x14ac:dyDescent="0.25">
      <c r="A1164"/>
      <c r="K1164"/>
      <c r="L1164"/>
      <c r="M1164"/>
      <c r="N1164"/>
    </row>
    <row r="1165" spans="1:14" x14ac:dyDescent="0.25">
      <c r="A1165"/>
      <c r="K1165"/>
      <c r="L1165"/>
      <c r="M1165"/>
      <c r="N1165"/>
    </row>
    <row r="1166" spans="1:14" x14ac:dyDescent="0.25">
      <c r="A1166"/>
      <c r="K1166"/>
      <c r="L1166"/>
      <c r="M1166"/>
      <c r="N1166"/>
    </row>
    <row r="1167" spans="1:14" x14ac:dyDescent="0.25">
      <c r="A1167"/>
      <c r="K1167"/>
      <c r="L1167"/>
      <c r="M1167"/>
      <c r="N1167"/>
    </row>
    <row r="1168" spans="1:14" x14ac:dyDescent="0.25">
      <c r="A1168"/>
      <c r="K1168"/>
      <c r="L1168"/>
      <c r="M1168"/>
      <c r="N1168"/>
    </row>
    <row r="1169" spans="1:14" x14ac:dyDescent="0.25">
      <c r="A1169"/>
      <c r="K1169"/>
      <c r="L1169"/>
      <c r="M1169"/>
      <c r="N1169"/>
    </row>
    <row r="1170" spans="1:14" x14ac:dyDescent="0.25">
      <c r="A1170"/>
      <c r="K1170"/>
      <c r="L1170"/>
      <c r="M1170"/>
      <c r="N1170"/>
    </row>
    <row r="1171" spans="1:14" x14ac:dyDescent="0.25">
      <c r="A1171"/>
      <c r="K1171"/>
      <c r="L1171"/>
      <c r="M1171"/>
      <c r="N1171"/>
    </row>
    <row r="1172" spans="1:14" x14ac:dyDescent="0.25">
      <c r="A1172"/>
      <c r="K1172"/>
      <c r="L1172"/>
      <c r="M1172"/>
      <c r="N1172"/>
    </row>
    <row r="1173" spans="1:14" x14ac:dyDescent="0.25">
      <c r="A1173"/>
      <c r="K1173"/>
      <c r="L1173"/>
      <c r="M1173"/>
      <c r="N1173"/>
    </row>
    <row r="1174" spans="1:14" x14ac:dyDescent="0.25">
      <c r="A1174"/>
      <c r="K1174"/>
      <c r="L1174"/>
      <c r="M1174"/>
      <c r="N1174"/>
    </row>
    <row r="1175" spans="1:14" x14ac:dyDescent="0.25">
      <c r="A1175"/>
      <c r="K1175"/>
      <c r="L1175"/>
      <c r="M1175"/>
      <c r="N1175"/>
    </row>
    <row r="1176" spans="1:14" x14ac:dyDescent="0.25">
      <c r="A1176"/>
      <c r="K1176"/>
      <c r="L1176"/>
      <c r="M1176"/>
      <c r="N1176"/>
    </row>
    <row r="1177" spans="1:14" x14ac:dyDescent="0.25">
      <c r="A1177"/>
      <c r="K1177"/>
      <c r="L1177"/>
      <c r="M1177"/>
      <c r="N1177"/>
    </row>
    <row r="1178" spans="1:14" x14ac:dyDescent="0.25">
      <c r="A1178"/>
      <c r="K1178"/>
      <c r="L1178"/>
      <c r="M1178"/>
      <c r="N1178"/>
    </row>
    <row r="1179" spans="1:14" x14ac:dyDescent="0.25">
      <c r="A1179"/>
      <c r="K1179"/>
      <c r="L1179"/>
      <c r="M1179"/>
      <c r="N1179"/>
    </row>
    <row r="1180" spans="1:14" x14ac:dyDescent="0.25">
      <c r="A1180"/>
      <c r="K1180"/>
      <c r="L1180"/>
      <c r="M1180"/>
      <c r="N1180"/>
    </row>
    <row r="1181" spans="1:14" x14ac:dyDescent="0.25">
      <c r="A1181"/>
      <c r="K1181"/>
      <c r="L1181"/>
      <c r="M1181"/>
      <c r="N1181"/>
    </row>
    <row r="1182" spans="1:14" x14ac:dyDescent="0.25">
      <c r="A1182"/>
      <c r="K1182"/>
      <c r="L1182"/>
      <c r="M1182"/>
      <c r="N1182"/>
    </row>
    <row r="1183" spans="1:14" x14ac:dyDescent="0.25">
      <c r="A1183"/>
      <c r="K1183"/>
      <c r="L1183"/>
      <c r="M1183"/>
      <c r="N1183"/>
    </row>
    <row r="1184" spans="1:14" x14ac:dyDescent="0.25">
      <c r="A1184"/>
      <c r="K1184"/>
      <c r="L1184"/>
      <c r="M1184"/>
      <c r="N1184"/>
    </row>
    <row r="1185" spans="1:14" x14ac:dyDescent="0.25">
      <c r="A1185"/>
      <c r="K1185"/>
      <c r="L1185"/>
      <c r="M1185"/>
      <c r="N1185"/>
    </row>
    <row r="1186" spans="1:14" x14ac:dyDescent="0.25">
      <c r="A1186"/>
      <c r="K1186"/>
      <c r="L1186"/>
      <c r="M1186"/>
      <c r="N1186"/>
    </row>
    <row r="1187" spans="1:14" x14ac:dyDescent="0.25">
      <c r="A1187"/>
      <c r="K1187"/>
      <c r="L1187"/>
      <c r="M1187"/>
      <c r="N1187"/>
    </row>
    <row r="1188" spans="1:14" x14ac:dyDescent="0.25">
      <c r="A1188"/>
      <c r="K1188"/>
      <c r="L1188"/>
      <c r="M1188"/>
      <c r="N1188"/>
    </row>
    <row r="1189" spans="1:14" x14ac:dyDescent="0.25">
      <c r="A1189"/>
      <c r="K1189"/>
      <c r="L1189"/>
      <c r="M1189"/>
      <c r="N1189"/>
    </row>
    <row r="1190" spans="1:14" x14ac:dyDescent="0.25">
      <c r="A1190"/>
      <c r="K1190"/>
      <c r="L1190"/>
      <c r="M1190"/>
      <c r="N1190"/>
    </row>
    <row r="1191" spans="1:14" x14ac:dyDescent="0.25">
      <c r="A1191"/>
      <c r="K1191"/>
      <c r="L1191"/>
      <c r="M1191"/>
      <c r="N1191"/>
    </row>
    <row r="1192" spans="1:14" x14ac:dyDescent="0.25">
      <c r="A1192"/>
      <c r="K1192"/>
      <c r="L1192"/>
      <c r="M1192"/>
      <c r="N1192"/>
    </row>
    <row r="1193" spans="1:14" x14ac:dyDescent="0.25">
      <c r="A1193"/>
      <c r="K1193"/>
      <c r="L1193"/>
      <c r="M1193"/>
      <c r="N1193"/>
    </row>
    <row r="1194" spans="1:14" x14ac:dyDescent="0.25">
      <c r="A1194"/>
      <c r="K1194"/>
      <c r="L1194"/>
      <c r="M1194"/>
      <c r="N1194"/>
    </row>
    <row r="1195" spans="1:14" x14ac:dyDescent="0.25">
      <c r="A1195"/>
      <c r="K1195"/>
      <c r="L1195"/>
      <c r="M1195"/>
      <c r="N1195"/>
    </row>
    <row r="1196" spans="1:14" x14ac:dyDescent="0.25">
      <c r="A1196"/>
      <c r="K1196"/>
      <c r="L1196"/>
      <c r="M1196"/>
      <c r="N1196"/>
    </row>
    <row r="1197" spans="1:14" x14ac:dyDescent="0.25">
      <c r="A1197"/>
      <c r="K1197"/>
      <c r="L1197"/>
      <c r="M1197"/>
      <c r="N1197"/>
    </row>
    <row r="1198" spans="1:14" x14ac:dyDescent="0.25">
      <c r="A1198"/>
      <c r="K1198"/>
      <c r="L1198"/>
      <c r="M1198"/>
      <c r="N1198"/>
    </row>
    <row r="1199" spans="1:14" x14ac:dyDescent="0.25">
      <c r="A1199"/>
      <c r="K1199"/>
      <c r="L1199"/>
      <c r="M1199"/>
      <c r="N1199"/>
    </row>
    <row r="1200" spans="1:14" x14ac:dyDescent="0.25">
      <c r="A1200"/>
      <c r="K1200"/>
      <c r="L1200"/>
      <c r="M1200"/>
      <c r="N1200"/>
    </row>
    <row r="1201" spans="1:14" x14ac:dyDescent="0.25">
      <c r="A1201"/>
      <c r="K1201"/>
      <c r="L1201"/>
      <c r="M1201"/>
      <c r="N1201"/>
    </row>
    <row r="1202" spans="1:14" x14ac:dyDescent="0.25">
      <c r="A1202"/>
      <c r="K1202"/>
      <c r="L1202"/>
      <c r="M1202"/>
      <c r="N1202"/>
    </row>
    <row r="1203" spans="1:14" x14ac:dyDescent="0.25">
      <c r="A1203"/>
      <c r="K1203"/>
      <c r="L1203"/>
      <c r="M1203"/>
      <c r="N1203"/>
    </row>
    <row r="1204" spans="1:14" x14ac:dyDescent="0.25">
      <c r="A1204"/>
      <c r="K1204"/>
      <c r="L1204"/>
      <c r="M1204"/>
      <c r="N1204"/>
    </row>
    <row r="1205" spans="1:14" x14ac:dyDescent="0.25">
      <c r="A1205"/>
      <c r="K1205"/>
      <c r="L1205"/>
      <c r="M1205"/>
      <c r="N1205"/>
    </row>
    <row r="1206" spans="1:14" x14ac:dyDescent="0.25">
      <c r="A1206"/>
      <c r="K1206"/>
      <c r="L1206"/>
      <c r="M1206"/>
      <c r="N1206"/>
    </row>
    <row r="1207" spans="1:14" x14ac:dyDescent="0.25">
      <c r="A1207"/>
      <c r="K1207"/>
      <c r="L1207"/>
      <c r="M1207"/>
      <c r="N1207"/>
    </row>
    <row r="1208" spans="1:14" x14ac:dyDescent="0.25">
      <c r="A1208"/>
      <c r="K1208"/>
      <c r="L1208"/>
      <c r="M1208"/>
      <c r="N1208"/>
    </row>
    <row r="1209" spans="1:14" x14ac:dyDescent="0.25">
      <c r="A1209"/>
      <c r="K1209"/>
      <c r="L1209"/>
      <c r="M1209"/>
      <c r="N1209"/>
    </row>
    <row r="1210" spans="1:14" x14ac:dyDescent="0.25">
      <c r="A1210"/>
      <c r="K1210"/>
      <c r="L1210"/>
      <c r="M1210"/>
      <c r="N1210"/>
    </row>
    <row r="1211" spans="1:14" x14ac:dyDescent="0.25">
      <c r="A1211"/>
      <c r="K1211"/>
      <c r="L1211"/>
      <c r="M1211"/>
      <c r="N1211"/>
    </row>
    <row r="1212" spans="1:14" x14ac:dyDescent="0.25">
      <c r="A1212"/>
      <c r="K1212"/>
      <c r="L1212"/>
      <c r="M1212"/>
      <c r="N1212"/>
    </row>
    <row r="1213" spans="1:14" x14ac:dyDescent="0.25">
      <c r="A1213"/>
      <c r="K1213"/>
      <c r="L1213"/>
      <c r="M1213"/>
      <c r="N1213"/>
    </row>
    <row r="1214" spans="1:14" x14ac:dyDescent="0.25">
      <c r="A1214"/>
      <c r="K1214"/>
      <c r="L1214"/>
      <c r="M1214"/>
      <c r="N1214"/>
    </row>
    <row r="1215" spans="1:14" x14ac:dyDescent="0.25">
      <c r="A1215"/>
      <c r="K1215"/>
      <c r="L1215"/>
      <c r="M1215"/>
      <c r="N1215"/>
    </row>
    <row r="1216" spans="1:14" x14ac:dyDescent="0.25">
      <c r="A1216"/>
      <c r="K1216"/>
      <c r="L1216"/>
      <c r="M1216"/>
      <c r="N1216"/>
    </row>
    <row r="1217" spans="1:14" x14ac:dyDescent="0.25">
      <c r="A1217"/>
      <c r="K1217"/>
      <c r="L1217"/>
      <c r="M1217"/>
      <c r="N1217"/>
    </row>
    <row r="1218" spans="1:14" x14ac:dyDescent="0.25">
      <c r="A1218"/>
      <c r="K1218"/>
      <c r="L1218"/>
      <c r="M1218"/>
      <c r="N1218"/>
    </row>
    <row r="1219" spans="1:14" x14ac:dyDescent="0.25">
      <c r="A1219"/>
      <c r="K1219"/>
      <c r="L1219"/>
      <c r="M1219"/>
      <c r="N1219"/>
    </row>
    <row r="1220" spans="1:14" x14ac:dyDescent="0.25">
      <c r="A1220"/>
      <c r="K1220"/>
      <c r="L1220"/>
      <c r="M1220"/>
      <c r="N1220"/>
    </row>
    <row r="1221" spans="1:14" x14ac:dyDescent="0.25">
      <c r="A1221"/>
      <c r="K1221"/>
      <c r="L1221"/>
      <c r="M1221"/>
      <c r="N1221"/>
    </row>
    <row r="1222" spans="1:14" x14ac:dyDescent="0.25">
      <c r="A1222"/>
      <c r="K1222"/>
      <c r="L1222"/>
      <c r="M1222"/>
      <c r="N1222"/>
    </row>
    <row r="1223" spans="1:14" x14ac:dyDescent="0.25">
      <c r="A1223"/>
      <c r="K1223"/>
      <c r="L1223"/>
      <c r="M1223"/>
      <c r="N1223"/>
    </row>
    <row r="1224" spans="1:14" x14ac:dyDescent="0.25">
      <c r="A1224"/>
      <c r="K1224"/>
      <c r="L1224"/>
      <c r="M1224"/>
      <c r="N1224"/>
    </row>
    <row r="1225" spans="1:14" x14ac:dyDescent="0.25">
      <c r="A1225"/>
      <c r="K1225"/>
      <c r="L1225"/>
      <c r="M1225"/>
      <c r="N1225"/>
    </row>
    <row r="1226" spans="1:14" x14ac:dyDescent="0.25">
      <c r="A1226"/>
      <c r="K1226"/>
      <c r="L1226"/>
      <c r="M1226"/>
      <c r="N1226"/>
    </row>
    <row r="1227" spans="1:14" x14ac:dyDescent="0.25">
      <c r="A1227"/>
      <c r="K1227"/>
      <c r="L1227"/>
      <c r="M1227"/>
      <c r="N1227"/>
    </row>
    <row r="1228" spans="1:14" x14ac:dyDescent="0.25">
      <c r="A1228"/>
      <c r="K1228"/>
      <c r="L1228"/>
      <c r="M1228"/>
      <c r="N1228"/>
    </row>
    <row r="1229" spans="1:14" x14ac:dyDescent="0.25">
      <c r="A1229"/>
      <c r="K1229"/>
      <c r="L1229"/>
      <c r="M1229"/>
      <c r="N1229"/>
    </row>
    <row r="1230" spans="1:14" x14ac:dyDescent="0.25">
      <c r="A1230"/>
      <c r="K1230"/>
      <c r="L1230"/>
      <c r="M1230"/>
      <c r="N1230"/>
    </row>
    <row r="1231" spans="1:14" x14ac:dyDescent="0.25">
      <c r="A1231"/>
      <c r="K1231"/>
      <c r="L1231"/>
      <c r="M1231"/>
      <c r="N1231"/>
    </row>
    <row r="1232" spans="1:14" x14ac:dyDescent="0.25">
      <c r="A1232"/>
      <c r="K1232"/>
      <c r="L1232"/>
      <c r="M1232"/>
      <c r="N1232"/>
    </row>
    <row r="1233" spans="1:14" x14ac:dyDescent="0.25">
      <c r="A1233"/>
      <c r="K1233"/>
      <c r="L1233"/>
      <c r="M1233"/>
      <c r="N1233"/>
    </row>
    <row r="1234" spans="1:14" x14ac:dyDescent="0.25">
      <c r="A1234"/>
      <c r="K1234"/>
      <c r="L1234"/>
      <c r="M1234"/>
      <c r="N1234"/>
    </row>
    <row r="1235" spans="1:14" x14ac:dyDescent="0.25">
      <c r="A1235"/>
      <c r="K1235"/>
      <c r="L1235"/>
      <c r="M1235"/>
      <c r="N1235"/>
    </row>
    <row r="1236" spans="1:14" x14ac:dyDescent="0.25">
      <c r="A1236"/>
      <c r="K1236"/>
      <c r="L1236"/>
      <c r="M1236"/>
      <c r="N1236"/>
    </row>
    <row r="1237" spans="1:14" x14ac:dyDescent="0.25">
      <c r="A1237"/>
      <c r="K1237"/>
      <c r="L1237"/>
      <c r="M1237"/>
      <c r="N1237"/>
    </row>
    <row r="1238" spans="1:14" x14ac:dyDescent="0.25">
      <c r="A1238"/>
      <c r="K1238"/>
      <c r="L1238"/>
      <c r="M1238"/>
      <c r="N1238"/>
    </row>
    <row r="1239" spans="1:14" x14ac:dyDescent="0.25">
      <c r="A1239"/>
      <c r="K1239"/>
      <c r="L1239"/>
      <c r="M1239"/>
      <c r="N1239"/>
    </row>
    <row r="1240" spans="1:14" x14ac:dyDescent="0.25">
      <c r="A1240"/>
      <c r="K1240"/>
      <c r="L1240"/>
      <c r="M1240"/>
      <c r="N1240"/>
    </row>
    <row r="1241" spans="1:14" x14ac:dyDescent="0.25">
      <c r="A1241"/>
      <c r="K1241"/>
      <c r="L1241"/>
      <c r="M1241"/>
      <c r="N1241"/>
    </row>
    <row r="1242" spans="1:14" x14ac:dyDescent="0.25">
      <c r="A1242"/>
      <c r="K1242"/>
      <c r="L1242"/>
      <c r="M1242"/>
      <c r="N1242"/>
    </row>
    <row r="1243" spans="1:14" x14ac:dyDescent="0.25">
      <c r="A1243"/>
      <c r="K1243"/>
      <c r="L1243"/>
      <c r="M1243"/>
      <c r="N1243"/>
    </row>
    <row r="1244" spans="1:14" x14ac:dyDescent="0.25">
      <c r="A1244"/>
      <c r="K1244"/>
      <c r="L1244"/>
      <c r="M1244"/>
      <c r="N1244"/>
    </row>
    <row r="1245" spans="1:14" x14ac:dyDescent="0.25">
      <c r="A1245"/>
      <c r="K1245"/>
      <c r="L1245"/>
      <c r="M1245"/>
      <c r="N1245"/>
    </row>
    <row r="1246" spans="1:14" x14ac:dyDescent="0.25">
      <c r="A1246"/>
      <c r="K1246"/>
      <c r="L1246"/>
      <c r="M1246"/>
      <c r="N1246"/>
    </row>
    <row r="1247" spans="1:14" x14ac:dyDescent="0.25">
      <c r="A1247"/>
      <c r="K1247"/>
      <c r="L1247"/>
      <c r="M1247"/>
      <c r="N1247"/>
    </row>
    <row r="1248" spans="1:14" x14ac:dyDescent="0.25">
      <c r="A1248"/>
      <c r="K1248"/>
      <c r="L1248"/>
      <c r="M1248"/>
      <c r="N1248"/>
    </row>
    <row r="1249" spans="1:14" x14ac:dyDescent="0.25">
      <c r="A1249"/>
      <c r="K1249"/>
      <c r="L1249"/>
      <c r="M1249"/>
      <c r="N1249"/>
    </row>
    <row r="1250" spans="1:14" x14ac:dyDescent="0.25">
      <c r="A1250"/>
      <c r="K1250"/>
      <c r="L1250"/>
      <c r="M1250"/>
      <c r="N1250"/>
    </row>
    <row r="1251" spans="1:14" x14ac:dyDescent="0.25">
      <c r="A1251"/>
      <c r="K1251"/>
      <c r="L1251"/>
      <c r="M1251"/>
      <c r="N1251"/>
    </row>
    <row r="1252" spans="1:14" x14ac:dyDescent="0.25">
      <c r="A1252"/>
      <c r="K1252"/>
      <c r="L1252"/>
      <c r="M1252"/>
      <c r="N1252"/>
    </row>
    <row r="1253" spans="1:14" x14ac:dyDescent="0.25">
      <c r="A1253"/>
      <c r="K1253"/>
      <c r="L1253"/>
      <c r="M1253"/>
      <c r="N1253"/>
    </row>
    <row r="1254" spans="1:14" x14ac:dyDescent="0.25">
      <c r="A1254"/>
      <c r="K1254"/>
      <c r="L1254"/>
      <c r="M1254"/>
      <c r="N1254"/>
    </row>
    <row r="1255" spans="1:14" x14ac:dyDescent="0.25">
      <c r="A1255"/>
      <c r="K1255"/>
      <c r="L1255"/>
      <c r="M1255"/>
      <c r="N1255"/>
    </row>
    <row r="1256" spans="1:14" x14ac:dyDescent="0.25">
      <c r="A1256"/>
      <c r="K1256"/>
      <c r="L1256"/>
      <c r="M1256"/>
      <c r="N1256"/>
    </row>
    <row r="1257" spans="1:14" x14ac:dyDescent="0.25">
      <c r="A1257"/>
      <c r="K1257"/>
      <c r="L1257"/>
      <c r="M1257"/>
      <c r="N1257"/>
    </row>
    <row r="1258" spans="1:14" x14ac:dyDescent="0.25">
      <c r="A1258"/>
      <c r="K1258"/>
      <c r="L1258"/>
      <c r="M1258"/>
      <c r="N1258"/>
    </row>
    <row r="1259" spans="1:14" x14ac:dyDescent="0.25">
      <c r="A1259"/>
      <c r="K1259"/>
      <c r="L1259"/>
      <c r="M1259"/>
      <c r="N1259"/>
    </row>
    <row r="1260" spans="1:14" x14ac:dyDescent="0.25">
      <c r="A1260"/>
      <c r="K1260"/>
      <c r="L1260"/>
      <c r="M1260"/>
      <c r="N1260"/>
    </row>
    <row r="1261" spans="1:14" x14ac:dyDescent="0.25">
      <c r="A1261"/>
      <c r="K1261"/>
      <c r="L1261"/>
      <c r="M1261"/>
      <c r="N1261"/>
    </row>
    <row r="1262" spans="1:14" x14ac:dyDescent="0.25">
      <c r="A1262"/>
      <c r="K1262"/>
      <c r="L1262"/>
      <c r="M1262"/>
      <c r="N1262"/>
    </row>
    <row r="1263" spans="1:14" x14ac:dyDescent="0.25">
      <c r="A1263"/>
      <c r="K1263"/>
      <c r="L1263"/>
      <c r="M1263"/>
      <c r="N1263"/>
    </row>
    <row r="1264" spans="1:14" x14ac:dyDescent="0.25">
      <c r="A1264"/>
      <c r="K1264"/>
      <c r="L1264"/>
      <c r="M1264"/>
      <c r="N1264"/>
    </row>
    <row r="1265" spans="1:14" x14ac:dyDescent="0.25">
      <c r="A1265"/>
      <c r="K1265"/>
      <c r="L1265"/>
      <c r="M1265"/>
      <c r="N1265"/>
    </row>
    <row r="1266" spans="1:14" x14ac:dyDescent="0.25">
      <c r="A1266"/>
      <c r="K1266"/>
      <c r="L1266"/>
      <c r="M1266"/>
      <c r="N1266"/>
    </row>
    <row r="1267" spans="1:14" x14ac:dyDescent="0.25">
      <c r="A1267"/>
      <c r="K1267"/>
      <c r="L1267"/>
      <c r="M1267"/>
      <c r="N1267"/>
    </row>
    <row r="1268" spans="1:14" x14ac:dyDescent="0.25">
      <c r="A1268"/>
      <c r="K1268"/>
      <c r="L1268"/>
      <c r="M1268"/>
      <c r="N1268"/>
    </row>
    <row r="1269" spans="1:14" x14ac:dyDescent="0.25">
      <c r="A1269"/>
      <c r="K1269"/>
      <c r="L1269"/>
      <c r="M1269"/>
      <c r="N1269"/>
    </row>
    <row r="1270" spans="1:14" x14ac:dyDescent="0.25">
      <c r="A1270"/>
      <c r="K1270"/>
      <c r="L1270"/>
      <c r="M1270"/>
      <c r="N1270"/>
    </row>
    <row r="1271" spans="1:14" x14ac:dyDescent="0.25">
      <c r="A1271"/>
      <c r="K1271"/>
      <c r="L1271"/>
      <c r="M1271"/>
      <c r="N1271"/>
    </row>
    <row r="1272" spans="1:14" x14ac:dyDescent="0.25">
      <c r="A1272"/>
      <c r="K1272"/>
      <c r="L1272"/>
      <c r="M1272"/>
      <c r="N1272"/>
    </row>
    <row r="1273" spans="1:14" x14ac:dyDescent="0.25">
      <c r="A1273"/>
      <c r="K1273"/>
      <c r="L1273"/>
      <c r="M1273"/>
      <c r="N1273"/>
    </row>
    <row r="1274" spans="1:14" x14ac:dyDescent="0.25">
      <c r="A1274"/>
      <c r="K1274"/>
      <c r="L1274"/>
      <c r="M1274"/>
      <c r="N1274"/>
    </row>
    <row r="1275" spans="1:14" x14ac:dyDescent="0.25">
      <c r="A1275"/>
      <c r="K1275"/>
      <c r="L1275"/>
      <c r="M1275"/>
      <c r="N1275"/>
    </row>
    <row r="1276" spans="1:14" x14ac:dyDescent="0.25">
      <c r="A1276"/>
      <c r="K1276"/>
      <c r="L1276"/>
      <c r="M1276"/>
      <c r="N1276"/>
    </row>
    <row r="1277" spans="1:14" x14ac:dyDescent="0.25">
      <c r="A1277"/>
      <c r="K1277"/>
      <c r="L1277"/>
      <c r="M1277"/>
      <c r="N1277"/>
    </row>
    <row r="1278" spans="1:14" x14ac:dyDescent="0.25">
      <c r="A1278"/>
      <c r="K1278"/>
      <c r="L1278"/>
      <c r="M1278"/>
      <c r="N1278"/>
    </row>
    <row r="1279" spans="1:14" x14ac:dyDescent="0.25">
      <c r="A1279"/>
      <c r="K1279"/>
      <c r="L1279"/>
      <c r="M1279"/>
      <c r="N1279"/>
    </row>
    <row r="1280" spans="1:14" x14ac:dyDescent="0.25">
      <c r="A1280"/>
      <c r="K1280"/>
      <c r="L1280"/>
      <c r="M1280"/>
      <c r="N1280"/>
    </row>
    <row r="1281" spans="1:14" x14ac:dyDescent="0.25">
      <c r="A1281"/>
      <c r="K1281"/>
      <c r="L1281"/>
      <c r="M1281"/>
      <c r="N1281"/>
    </row>
    <row r="1282" spans="1:14" x14ac:dyDescent="0.25">
      <c r="A1282"/>
      <c r="K1282"/>
      <c r="L1282"/>
      <c r="M1282"/>
      <c r="N1282"/>
    </row>
    <row r="1283" spans="1:14" x14ac:dyDescent="0.25">
      <c r="A1283"/>
      <c r="K1283"/>
      <c r="L1283"/>
      <c r="M1283"/>
      <c r="N1283"/>
    </row>
    <row r="1284" spans="1:14" x14ac:dyDescent="0.25">
      <c r="A1284"/>
      <c r="K1284"/>
      <c r="L1284"/>
      <c r="M1284"/>
      <c r="N1284"/>
    </row>
    <row r="1285" spans="1:14" x14ac:dyDescent="0.25">
      <c r="A1285"/>
      <c r="K1285"/>
      <c r="L1285"/>
      <c r="M1285"/>
      <c r="N1285"/>
    </row>
    <row r="1286" spans="1:14" x14ac:dyDescent="0.25">
      <c r="A1286"/>
      <c r="K1286"/>
      <c r="L1286"/>
      <c r="M1286"/>
      <c r="N1286"/>
    </row>
    <row r="1287" spans="1:14" x14ac:dyDescent="0.25">
      <c r="A1287"/>
      <c r="K1287"/>
      <c r="L1287"/>
      <c r="M1287"/>
      <c r="N1287"/>
    </row>
    <row r="1288" spans="1:14" x14ac:dyDescent="0.25">
      <c r="A1288"/>
      <c r="K1288"/>
      <c r="L1288"/>
      <c r="M1288"/>
      <c r="N1288"/>
    </row>
    <row r="1289" spans="1:14" x14ac:dyDescent="0.25">
      <c r="A1289"/>
      <c r="K1289"/>
      <c r="L1289"/>
      <c r="M1289"/>
      <c r="N1289"/>
    </row>
    <row r="1290" spans="1:14" x14ac:dyDescent="0.25">
      <c r="A1290"/>
      <c r="K1290"/>
      <c r="L1290"/>
      <c r="M1290"/>
      <c r="N1290"/>
    </row>
    <row r="1291" spans="1:14" x14ac:dyDescent="0.25">
      <c r="A1291"/>
      <c r="K1291"/>
      <c r="L1291"/>
      <c r="M1291"/>
      <c r="N1291"/>
    </row>
    <row r="1292" spans="1:14" x14ac:dyDescent="0.25">
      <c r="A1292"/>
      <c r="K1292"/>
      <c r="L1292"/>
      <c r="M1292"/>
      <c r="N1292"/>
    </row>
    <row r="1293" spans="1:14" x14ac:dyDescent="0.25">
      <c r="A1293"/>
      <c r="K1293"/>
      <c r="L1293"/>
      <c r="M1293"/>
      <c r="N1293"/>
    </row>
    <row r="1294" spans="1:14" x14ac:dyDescent="0.25">
      <c r="A1294"/>
      <c r="K1294"/>
      <c r="L1294"/>
      <c r="M1294"/>
      <c r="N1294"/>
    </row>
    <row r="1295" spans="1:14" x14ac:dyDescent="0.25">
      <c r="A1295"/>
      <c r="K1295"/>
      <c r="L1295"/>
      <c r="M1295"/>
      <c r="N1295"/>
    </row>
    <row r="1296" spans="1:14" x14ac:dyDescent="0.25">
      <c r="A1296"/>
      <c r="K1296"/>
      <c r="L1296"/>
      <c r="M1296"/>
      <c r="N1296"/>
    </row>
    <row r="1297" spans="1:14" x14ac:dyDescent="0.25">
      <c r="A1297"/>
      <c r="K1297"/>
      <c r="L1297"/>
      <c r="M1297"/>
      <c r="N1297"/>
    </row>
    <row r="1298" spans="1:14" x14ac:dyDescent="0.25">
      <c r="A1298"/>
      <c r="K1298"/>
      <c r="L1298"/>
      <c r="M1298"/>
      <c r="N1298"/>
    </row>
    <row r="1299" spans="1:14" x14ac:dyDescent="0.25">
      <c r="A1299"/>
      <c r="K1299"/>
      <c r="L1299"/>
      <c r="M1299"/>
      <c r="N1299"/>
    </row>
    <row r="1300" spans="1:14" x14ac:dyDescent="0.25">
      <c r="A1300"/>
      <c r="K1300"/>
      <c r="L1300"/>
      <c r="M1300"/>
      <c r="N1300"/>
    </row>
    <row r="1301" spans="1:14" x14ac:dyDescent="0.25">
      <c r="A1301"/>
      <c r="K1301"/>
      <c r="L1301"/>
      <c r="M1301"/>
      <c r="N1301"/>
    </row>
    <row r="1302" spans="1:14" x14ac:dyDescent="0.25">
      <c r="A1302"/>
      <c r="K1302"/>
      <c r="L1302"/>
      <c r="M1302"/>
      <c r="N1302"/>
    </row>
    <row r="1303" spans="1:14" x14ac:dyDescent="0.25">
      <c r="A1303"/>
      <c r="K1303"/>
      <c r="L1303"/>
      <c r="M1303"/>
      <c r="N1303"/>
    </row>
    <row r="1304" spans="1:14" x14ac:dyDescent="0.25">
      <c r="A1304"/>
      <c r="K1304"/>
      <c r="L1304"/>
      <c r="M1304"/>
      <c r="N1304"/>
    </row>
    <row r="1305" spans="1:14" x14ac:dyDescent="0.25">
      <c r="A1305"/>
      <c r="K1305"/>
      <c r="L1305"/>
      <c r="M1305"/>
      <c r="N1305"/>
    </row>
    <row r="1306" spans="1:14" x14ac:dyDescent="0.25">
      <c r="A1306"/>
      <c r="K1306"/>
      <c r="L1306"/>
      <c r="M1306"/>
      <c r="N1306"/>
    </row>
    <row r="1307" spans="1:14" x14ac:dyDescent="0.25">
      <c r="A1307"/>
      <c r="K1307"/>
      <c r="L1307"/>
      <c r="M1307"/>
      <c r="N1307"/>
    </row>
    <row r="1308" spans="1:14" x14ac:dyDescent="0.25">
      <c r="A1308"/>
      <c r="K1308"/>
      <c r="L1308"/>
      <c r="M1308"/>
      <c r="N1308"/>
    </row>
    <row r="1309" spans="1:14" x14ac:dyDescent="0.25">
      <c r="A1309"/>
      <c r="K1309"/>
      <c r="L1309"/>
      <c r="M1309"/>
      <c r="N1309"/>
    </row>
    <row r="1310" spans="1:14" x14ac:dyDescent="0.25">
      <c r="A1310"/>
      <c r="K1310"/>
      <c r="L1310"/>
      <c r="M1310"/>
      <c r="N1310"/>
    </row>
    <row r="1311" spans="1:14" x14ac:dyDescent="0.25">
      <c r="A1311"/>
      <c r="K1311"/>
      <c r="L1311"/>
      <c r="M1311"/>
      <c r="N1311"/>
    </row>
    <row r="1312" spans="1:14" x14ac:dyDescent="0.25">
      <c r="A1312"/>
      <c r="K1312"/>
      <c r="L1312"/>
      <c r="M1312"/>
      <c r="N1312"/>
    </row>
    <row r="1313" spans="1:14" x14ac:dyDescent="0.25">
      <c r="A1313"/>
      <c r="K1313"/>
      <c r="L1313"/>
      <c r="M1313"/>
      <c r="N1313"/>
    </row>
    <row r="1314" spans="1:14" x14ac:dyDescent="0.25">
      <c r="A1314"/>
      <c r="K1314"/>
      <c r="L1314"/>
      <c r="M1314"/>
      <c r="N1314"/>
    </row>
    <row r="1315" spans="1:14" x14ac:dyDescent="0.25">
      <c r="A1315"/>
      <c r="K1315"/>
      <c r="L1315"/>
      <c r="M1315"/>
      <c r="N1315"/>
    </row>
    <row r="1316" spans="1:14" x14ac:dyDescent="0.25">
      <c r="A1316"/>
      <c r="K1316"/>
      <c r="L1316"/>
      <c r="M1316"/>
      <c r="N1316"/>
    </row>
    <row r="1317" spans="1:14" x14ac:dyDescent="0.25">
      <c r="A1317"/>
      <c r="K1317"/>
      <c r="L1317"/>
      <c r="M1317"/>
      <c r="N1317"/>
    </row>
    <row r="1318" spans="1:14" x14ac:dyDescent="0.25">
      <c r="A1318"/>
      <c r="K1318"/>
      <c r="L1318"/>
      <c r="M1318"/>
      <c r="N1318"/>
    </row>
    <row r="1319" spans="1:14" x14ac:dyDescent="0.25">
      <c r="A1319"/>
      <c r="K1319"/>
      <c r="L1319"/>
      <c r="M1319"/>
      <c r="N1319"/>
    </row>
    <row r="1320" spans="1:14" x14ac:dyDescent="0.25">
      <c r="A1320"/>
      <c r="K1320"/>
      <c r="L1320"/>
      <c r="M1320"/>
      <c r="N1320"/>
    </row>
    <row r="1321" spans="1:14" x14ac:dyDescent="0.25">
      <c r="A1321"/>
      <c r="K1321"/>
      <c r="L1321"/>
      <c r="M1321"/>
      <c r="N1321"/>
    </row>
    <row r="1322" spans="1:14" x14ac:dyDescent="0.25">
      <c r="A1322"/>
      <c r="K1322"/>
      <c r="L1322"/>
      <c r="M1322"/>
      <c r="N1322"/>
    </row>
    <row r="1323" spans="1:14" x14ac:dyDescent="0.25">
      <c r="A1323"/>
      <c r="K1323"/>
      <c r="L1323"/>
      <c r="M1323"/>
      <c r="N1323"/>
    </row>
    <row r="1324" spans="1:14" x14ac:dyDescent="0.25">
      <c r="A1324"/>
      <c r="K1324"/>
      <c r="L1324"/>
      <c r="M1324"/>
      <c r="N1324"/>
    </row>
    <row r="1325" spans="1:14" x14ac:dyDescent="0.25">
      <c r="A1325"/>
      <c r="K1325"/>
      <c r="L1325"/>
      <c r="M1325"/>
      <c r="N1325"/>
    </row>
    <row r="1326" spans="1:14" x14ac:dyDescent="0.25">
      <c r="A1326"/>
      <c r="K1326"/>
      <c r="L1326"/>
      <c r="M1326"/>
      <c r="N1326"/>
    </row>
    <row r="1327" spans="1:14" x14ac:dyDescent="0.25">
      <c r="A1327"/>
      <c r="K1327"/>
      <c r="L1327"/>
      <c r="M1327"/>
      <c r="N1327"/>
    </row>
    <row r="1328" spans="1:14" x14ac:dyDescent="0.25">
      <c r="A1328"/>
      <c r="K1328"/>
      <c r="L1328"/>
      <c r="M1328"/>
      <c r="N1328"/>
    </row>
    <row r="1329" spans="1:14" x14ac:dyDescent="0.25">
      <c r="A1329"/>
      <c r="K1329"/>
      <c r="L1329"/>
      <c r="M1329"/>
      <c r="N1329"/>
    </row>
    <row r="1330" spans="1:14" x14ac:dyDescent="0.25">
      <c r="A1330"/>
      <c r="K1330"/>
      <c r="L1330"/>
      <c r="M1330"/>
      <c r="N1330"/>
    </row>
    <row r="1331" spans="1:14" x14ac:dyDescent="0.25">
      <c r="A1331"/>
      <c r="K1331"/>
      <c r="L1331"/>
      <c r="M1331"/>
      <c r="N1331"/>
    </row>
    <row r="1332" spans="1:14" x14ac:dyDescent="0.25">
      <c r="A1332"/>
      <c r="K1332"/>
      <c r="L1332"/>
      <c r="M1332"/>
      <c r="N1332"/>
    </row>
    <row r="1333" spans="1:14" x14ac:dyDescent="0.25">
      <c r="A1333"/>
      <c r="K1333"/>
      <c r="L1333"/>
      <c r="M1333"/>
      <c r="N1333"/>
    </row>
    <row r="1334" spans="1:14" x14ac:dyDescent="0.25">
      <c r="A1334"/>
      <c r="K1334"/>
      <c r="L1334"/>
      <c r="M1334"/>
      <c r="N1334"/>
    </row>
    <row r="1335" spans="1:14" x14ac:dyDescent="0.25">
      <c r="A1335"/>
      <c r="K1335"/>
      <c r="L1335"/>
      <c r="M1335"/>
      <c r="N1335"/>
    </row>
    <row r="1336" spans="1:14" x14ac:dyDescent="0.25">
      <c r="A1336"/>
      <c r="K1336"/>
      <c r="L1336"/>
      <c r="M1336"/>
      <c r="N1336"/>
    </row>
    <row r="1337" spans="1:14" x14ac:dyDescent="0.25">
      <c r="A1337"/>
      <c r="K1337"/>
      <c r="L1337"/>
      <c r="M1337"/>
      <c r="N133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6751-9709-414A-8A22-8E486BE3F81C}">
  <dimension ref="A1:V1333"/>
  <sheetViews>
    <sheetView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E43" sqref="E43"/>
    </sheetView>
  </sheetViews>
  <sheetFormatPr baseColWidth="10" defaultRowHeight="15" x14ac:dyDescent="0.25"/>
  <cols>
    <col min="1" max="1" width="45.7109375" style="1" bestFit="1" customWidth="1"/>
    <col min="2" max="6" width="10.28515625" style="25" customWidth="1"/>
    <col min="7" max="7" width="25.42578125" style="15" customWidth="1"/>
    <col min="8" max="12" width="10.28515625" style="25" customWidth="1"/>
    <col min="13" max="13" width="25.42578125" style="15" customWidth="1"/>
    <col min="14" max="14" width="11.140625" style="28" bestFit="1" customWidth="1"/>
    <col min="15" max="16" width="10.140625" style="25" bestFit="1" customWidth="1"/>
    <col min="17" max="17" width="10.42578125" style="26" bestFit="1" customWidth="1"/>
  </cols>
  <sheetData>
    <row r="1" spans="1:17" x14ac:dyDescent="0.25">
      <c r="E1" s="182"/>
      <c r="K1" s="182"/>
      <c r="N1" s="87"/>
      <c r="Q1" s="25"/>
    </row>
    <row r="2" spans="1:17" x14ac:dyDescent="0.25">
      <c r="A2" s="2" t="s">
        <v>241</v>
      </c>
      <c r="B2" s="65">
        <f>C2+E2</f>
        <v>2</v>
      </c>
      <c r="C2" s="65">
        <v>1</v>
      </c>
      <c r="D2" s="65"/>
      <c r="E2" s="65">
        <v>1</v>
      </c>
      <c r="F2" s="65"/>
      <c r="G2" s="185"/>
      <c r="H2" s="65">
        <f>I2+K2</f>
        <v>62000</v>
      </c>
      <c r="I2" s="65">
        <f>+M140</f>
        <v>62000</v>
      </c>
      <c r="J2" s="65"/>
      <c r="K2" s="65">
        <f>T140+U140</f>
        <v>0</v>
      </c>
      <c r="L2" s="65"/>
      <c r="M2" s="185"/>
      <c r="N2" s="28" t="s">
        <v>129</v>
      </c>
      <c r="O2" s="25" t="s">
        <v>128</v>
      </c>
      <c r="Q2" s="25"/>
    </row>
    <row r="3" spans="1:17" s="63" customFormat="1" ht="45" x14ac:dyDescent="0.25">
      <c r="A3" s="184" t="s">
        <v>276</v>
      </c>
      <c r="B3" s="226" t="s">
        <v>330</v>
      </c>
      <c r="C3" s="227" t="s">
        <v>128</v>
      </c>
      <c r="D3" s="227" t="s">
        <v>215</v>
      </c>
      <c r="E3" s="227" t="s">
        <v>130</v>
      </c>
      <c r="F3" s="227" t="s">
        <v>131</v>
      </c>
      <c r="G3" s="228"/>
      <c r="H3" s="82" t="s">
        <v>212</v>
      </c>
      <c r="I3" s="83" t="s">
        <v>128</v>
      </c>
      <c r="J3" s="83" t="s">
        <v>215</v>
      </c>
      <c r="K3" s="83" t="s">
        <v>130</v>
      </c>
      <c r="L3" s="83" t="s">
        <v>131</v>
      </c>
      <c r="M3" s="186"/>
      <c r="N3" s="84" t="s">
        <v>211</v>
      </c>
      <c r="O3" s="85" t="s">
        <v>128</v>
      </c>
      <c r="P3" s="85" t="s">
        <v>130</v>
      </c>
      <c r="Q3" s="85" t="s">
        <v>131</v>
      </c>
    </row>
    <row r="4" spans="1:17" x14ac:dyDescent="0.25">
      <c r="A4" s="4" t="s">
        <v>29</v>
      </c>
      <c r="B4" s="220">
        <f>SUM(C4:F4)</f>
        <v>0</v>
      </c>
      <c r="C4" s="220"/>
      <c r="D4" s="220"/>
      <c r="E4" s="220"/>
      <c r="F4" s="220"/>
      <c r="G4" s="229"/>
      <c r="H4" s="88">
        <f>SUM(I4:L4)</f>
        <v>138328.43413826826</v>
      </c>
      <c r="I4" s="88">
        <f>I2*$Q$140</f>
        <v>138328.43413826826</v>
      </c>
      <c r="J4" s="88"/>
      <c r="K4" s="88">
        <f>K2*$Q$140</f>
        <v>0</v>
      </c>
      <c r="L4" s="88"/>
      <c r="M4" s="86" t="s">
        <v>277</v>
      </c>
      <c r="N4" s="57">
        <f t="shared" ref="N4:N72" si="0">SUM(O4:Q4)</f>
        <v>346311.44</v>
      </c>
      <c r="O4" s="89">
        <v>346311.44</v>
      </c>
      <c r="P4" s="89">
        <v>0</v>
      </c>
      <c r="Q4" s="89"/>
    </row>
    <row r="5" spans="1:17" x14ac:dyDescent="0.25">
      <c r="A5" s="4" t="s">
        <v>88</v>
      </c>
      <c r="B5" s="220">
        <f t="shared" ref="B5:B73" si="1">SUM(C5:F5)</f>
        <v>0</v>
      </c>
      <c r="C5" s="220"/>
      <c r="D5" s="220"/>
      <c r="E5" s="220"/>
      <c r="F5" s="220"/>
      <c r="G5" s="229"/>
      <c r="H5" s="88">
        <f t="shared" ref="H5:H73" si="2">SUM(I5:L5)</f>
        <v>0</v>
      </c>
      <c r="I5" s="88"/>
      <c r="J5" s="88"/>
      <c r="K5" s="88"/>
      <c r="L5" s="88"/>
      <c r="M5" s="86"/>
      <c r="N5" s="57">
        <f t="shared" si="0"/>
        <v>0</v>
      </c>
      <c r="O5" s="89"/>
      <c r="P5" s="89"/>
      <c r="Q5" s="89"/>
    </row>
    <row r="6" spans="1:17" hidden="1" x14ac:dyDescent="0.25">
      <c r="A6" s="5" t="s">
        <v>89</v>
      </c>
      <c r="B6" s="220">
        <f t="shared" si="1"/>
        <v>0</v>
      </c>
      <c r="C6" s="220"/>
      <c r="D6" s="220"/>
      <c r="E6" s="220"/>
      <c r="F6" s="220"/>
      <c r="G6" s="229"/>
      <c r="H6" s="88">
        <f t="shared" si="2"/>
        <v>0</v>
      </c>
      <c r="I6" s="88"/>
      <c r="J6" s="88"/>
      <c r="K6" s="88"/>
      <c r="L6" s="88"/>
      <c r="M6" s="86"/>
      <c r="N6" s="57">
        <f t="shared" si="0"/>
        <v>0</v>
      </c>
      <c r="O6" s="89"/>
      <c r="P6" s="89"/>
      <c r="Q6" s="89"/>
    </row>
    <row r="7" spans="1:17" x14ac:dyDescent="0.25">
      <c r="A7" s="5" t="s">
        <v>90</v>
      </c>
      <c r="B7" s="220">
        <f t="shared" si="1"/>
        <v>0</v>
      </c>
      <c r="C7" s="220"/>
      <c r="D7" s="220"/>
      <c r="E7" s="220"/>
      <c r="F7" s="220"/>
      <c r="G7" s="229"/>
      <c r="H7" s="88">
        <f t="shared" si="2"/>
        <v>0</v>
      </c>
      <c r="I7" s="88"/>
      <c r="J7" s="88"/>
      <c r="K7" s="88"/>
      <c r="L7" s="88"/>
      <c r="M7" s="86"/>
      <c r="N7" s="57">
        <f t="shared" si="0"/>
        <v>279.66000000000003</v>
      </c>
      <c r="O7" s="89">
        <v>279.66000000000003</v>
      </c>
      <c r="P7" s="89"/>
      <c r="Q7" s="89"/>
    </row>
    <row r="8" spans="1:17" x14ac:dyDescent="0.25">
      <c r="A8" s="4" t="s">
        <v>30</v>
      </c>
      <c r="B8" s="220">
        <f t="shared" si="1"/>
        <v>276</v>
      </c>
      <c r="C8" s="220">
        <v>234</v>
      </c>
      <c r="D8" s="220"/>
      <c r="E8" s="220">
        <v>42</v>
      </c>
      <c r="F8" s="220"/>
      <c r="G8" s="229"/>
      <c r="H8" s="88">
        <f t="shared" si="2"/>
        <v>263</v>
      </c>
      <c r="I8" s="88">
        <v>223</v>
      </c>
      <c r="J8" s="88"/>
      <c r="K8" s="88">
        <v>40</v>
      </c>
      <c r="L8" s="88"/>
      <c r="M8" s="86" t="s">
        <v>218</v>
      </c>
      <c r="N8" s="57">
        <f t="shared" si="0"/>
        <v>0</v>
      </c>
      <c r="O8" s="89"/>
      <c r="P8" s="89">
        <v>0</v>
      </c>
      <c r="Q8" s="89"/>
    </row>
    <row r="9" spans="1:17" x14ac:dyDescent="0.25">
      <c r="A9" s="4" t="s">
        <v>91</v>
      </c>
      <c r="B9" s="220">
        <f t="shared" si="1"/>
        <v>0</v>
      </c>
      <c r="C9" s="220"/>
      <c r="D9" s="220"/>
      <c r="E9" s="220"/>
      <c r="F9" s="220"/>
      <c r="G9" s="229"/>
      <c r="H9" s="88">
        <f t="shared" si="2"/>
        <v>0</v>
      </c>
      <c r="I9" s="88"/>
      <c r="J9" s="88"/>
      <c r="K9" s="88"/>
      <c r="L9" s="88"/>
      <c r="M9" s="86"/>
      <c r="N9" s="57">
        <f t="shared" si="0"/>
        <v>120</v>
      </c>
      <c r="O9" s="89"/>
      <c r="P9" s="89"/>
      <c r="Q9" s="89">
        <v>120</v>
      </c>
    </row>
    <row r="10" spans="1:17" x14ac:dyDescent="0.25">
      <c r="A10" s="4" t="s">
        <v>92</v>
      </c>
      <c r="B10" s="220">
        <f t="shared" si="1"/>
        <v>0</v>
      </c>
      <c r="C10" s="220"/>
      <c r="D10" s="220"/>
      <c r="E10" s="220"/>
      <c r="F10" s="220"/>
      <c r="G10" s="229"/>
      <c r="H10" s="88">
        <f t="shared" si="2"/>
        <v>0</v>
      </c>
      <c r="I10" s="88"/>
      <c r="J10" s="88"/>
      <c r="K10" s="88"/>
      <c r="L10" s="88"/>
      <c r="M10" s="86"/>
      <c r="N10" s="57">
        <f t="shared" si="0"/>
        <v>0</v>
      </c>
      <c r="O10" s="89"/>
      <c r="P10" s="89"/>
      <c r="Q10" s="89"/>
    </row>
    <row r="11" spans="1:17" x14ac:dyDescent="0.25">
      <c r="A11" s="4" t="s">
        <v>2</v>
      </c>
      <c r="B11" s="220">
        <f t="shared" si="1"/>
        <v>0</v>
      </c>
      <c r="C11" s="220"/>
      <c r="D11" s="220"/>
      <c r="E11" s="220"/>
      <c r="F11" s="220"/>
      <c r="G11" s="229"/>
      <c r="H11" s="88">
        <f t="shared" si="2"/>
        <v>840</v>
      </c>
      <c r="I11" s="88">
        <v>840</v>
      </c>
      <c r="J11" s="88"/>
      <c r="K11" s="88"/>
      <c r="L11" s="88"/>
      <c r="M11" s="86"/>
      <c r="N11" s="57">
        <f t="shared" si="0"/>
        <v>586.54</v>
      </c>
      <c r="O11" s="89">
        <v>0</v>
      </c>
      <c r="P11" s="89"/>
      <c r="Q11" s="89">
        <v>586.54</v>
      </c>
    </row>
    <row r="12" spans="1:17" x14ac:dyDescent="0.25">
      <c r="A12" s="4" t="s">
        <v>266</v>
      </c>
      <c r="B12" s="220">
        <f t="shared" si="1"/>
        <v>0</v>
      </c>
      <c r="C12" s="220"/>
      <c r="D12" s="220"/>
      <c r="E12" s="220"/>
      <c r="F12" s="220"/>
      <c r="G12" s="229"/>
      <c r="H12" s="88">
        <f t="shared" si="2"/>
        <v>24880</v>
      </c>
      <c r="I12" s="88">
        <f>(3930+18430+2520)/2</f>
        <v>12440</v>
      </c>
      <c r="J12" s="88"/>
      <c r="K12" s="88">
        <f>I12</f>
        <v>12440</v>
      </c>
      <c r="L12" s="88"/>
      <c r="M12" s="86"/>
      <c r="N12" s="57"/>
      <c r="O12" s="89"/>
      <c r="P12" s="89"/>
      <c r="Q12" s="89"/>
    </row>
    <row r="13" spans="1:17" x14ac:dyDescent="0.25">
      <c r="A13" s="4" t="s">
        <v>31</v>
      </c>
      <c r="B13" s="220">
        <f t="shared" si="1"/>
        <v>0</v>
      </c>
      <c r="C13" s="220"/>
      <c r="D13" s="220"/>
      <c r="E13" s="220"/>
      <c r="F13" s="220"/>
      <c r="G13" s="229"/>
      <c r="H13" s="88">
        <f t="shared" si="2"/>
        <v>4170</v>
      </c>
      <c r="I13" s="88">
        <v>1920</v>
      </c>
      <c r="J13" s="88"/>
      <c r="K13" s="88">
        <v>2250</v>
      </c>
      <c r="L13" s="88"/>
      <c r="M13" s="86"/>
      <c r="N13" s="57">
        <f t="shared" si="0"/>
        <v>4798.3500000000004</v>
      </c>
      <c r="O13" s="89">
        <v>4798.3500000000004</v>
      </c>
      <c r="P13" s="89"/>
      <c r="Q13" s="89"/>
    </row>
    <row r="14" spans="1:17" x14ac:dyDescent="0.25">
      <c r="A14" s="5" t="s">
        <v>8</v>
      </c>
      <c r="B14" s="220">
        <f t="shared" si="1"/>
        <v>0</v>
      </c>
      <c r="C14" s="220"/>
      <c r="D14" s="220"/>
      <c r="E14" s="220"/>
      <c r="F14" s="220"/>
      <c r="G14" s="229"/>
      <c r="H14" s="88">
        <f t="shared" si="2"/>
        <v>10587</v>
      </c>
      <c r="I14" s="88">
        <f>4500+1920</f>
        <v>6420</v>
      </c>
      <c r="J14" s="88"/>
      <c r="K14" s="88">
        <v>4167</v>
      </c>
      <c r="L14" s="88"/>
      <c r="M14" s="86"/>
      <c r="N14" s="57">
        <f t="shared" si="0"/>
        <v>14858</v>
      </c>
      <c r="O14" s="89">
        <v>12634.4</v>
      </c>
      <c r="P14" s="89"/>
      <c r="Q14" s="89">
        <v>2223.6</v>
      </c>
    </row>
    <row r="15" spans="1:17" x14ac:dyDescent="0.25">
      <c r="A15" s="4" t="s">
        <v>21</v>
      </c>
      <c r="B15" s="220">
        <f t="shared" si="1"/>
        <v>0</v>
      </c>
      <c r="C15" s="220"/>
      <c r="D15" s="220"/>
      <c r="E15" s="220"/>
      <c r="F15" s="220"/>
      <c r="G15" s="229"/>
      <c r="H15" s="88">
        <f t="shared" si="2"/>
        <v>587</v>
      </c>
      <c r="I15" s="88">
        <v>420</v>
      </c>
      <c r="J15" s="88"/>
      <c r="K15" s="88">
        <v>167</v>
      </c>
      <c r="L15" s="88"/>
      <c r="M15" s="86"/>
      <c r="N15" s="57">
        <f t="shared" si="0"/>
        <v>148.74</v>
      </c>
      <c r="O15" s="89">
        <v>148.74</v>
      </c>
      <c r="P15" s="89"/>
      <c r="Q15" s="89"/>
    </row>
    <row r="16" spans="1:17" x14ac:dyDescent="0.25">
      <c r="A16" s="4" t="s">
        <v>32</v>
      </c>
      <c r="B16" s="220">
        <f t="shared" si="1"/>
        <v>0</v>
      </c>
      <c r="C16" s="220"/>
      <c r="D16" s="220"/>
      <c r="E16" s="220"/>
      <c r="F16" s="220"/>
      <c r="G16" s="229"/>
      <c r="H16" s="88">
        <f t="shared" si="2"/>
        <v>384.75135089999998</v>
      </c>
      <c r="I16" s="88">
        <f>I154/2</f>
        <v>192.37567544999999</v>
      </c>
      <c r="J16" s="88"/>
      <c r="K16" s="88">
        <f>I16</f>
        <v>192.37567544999999</v>
      </c>
      <c r="L16" s="88"/>
      <c r="M16" s="86"/>
      <c r="N16" s="57">
        <f t="shared" si="0"/>
        <v>0</v>
      </c>
      <c r="O16" s="89"/>
      <c r="P16" s="89"/>
      <c r="Q16" s="89"/>
    </row>
    <row r="17" spans="1:17" x14ac:dyDescent="0.25">
      <c r="A17" s="4" t="s">
        <v>93</v>
      </c>
      <c r="B17" s="220">
        <f t="shared" si="1"/>
        <v>0</v>
      </c>
      <c r="C17" s="220"/>
      <c r="D17" s="220"/>
      <c r="E17" s="220"/>
      <c r="F17" s="220"/>
      <c r="G17" s="229"/>
      <c r="H17" s="88">
        <f t="shared" si="2"/>
        <v>1000</v>
      </c>
      <c r="I17" s="88">
        <v>500</v>
      </c>
      <c r="J17" s="88"/>
      <c r="K17" s="88">
        <v>500</v>
      </c>
      <c r="L17" s="88"/>
      <c r="M17" s="86" t="s">
        <v>315</v>
      </c>
      <c r="N17" s="57">
        <f t="shared" si="0"/>
        <v>642.94000000000005</v>
      </c>
      <c r="O17" s="89">
        <v>508.7</v>
      </c>
      <c r="P17" s="89"/>
      <c r="Q17" s="89">
        <v>134.24</v>
      </c>
    </row>
    <row r="18" spans="1:17" x14ac:dyDescent="0.25">
      <c r="A18" s="4" t="s">
        <v>33</v>
      </c>
      <c r="B18" s="220">
        <f t="shared" si="1"/>
        <v>0</v>
      </c>
      <c r="C18" s="220"/>
      <c r="D18" s="220"/>
      <c r="E18" s="220"/>
      <c r="F18" s="220"/>
      <c r="G18" s="229"/>
      <c r="H18" s="88">
        <f t="shared" si="2"/>
        <v>0</v>
      </c>
      <c r="I18" s="88"/>
      <c r="J18" s="88"/>
      <c r="K18" s="88"/>
      <c r="L18" s="88"/>
      <c r="M18" s="86"/>
      <c r="N18" s="57">
        <f t="shared" si="0"/>
        <v>0</v>
      </c>
      <c r="O18" s="89"/>
      <c r="P18" s="89"/>
      <c r="Q18" s="89"/>
    </row>
    <row r="19" spans="1:17" x14ac:dyDescent="0.25">
      <c r="A19" s="4" t="s">
        <v>94</v>
      </c>
      <c r="B19" s="220">
        <f t="shared" si="1"/>
        <v>0</v>
      </c>
      <c r="C19" s="220"/>
      <c r="D19" s="220"/>
      <c r="E19" s="220"/>
      <c r="F19" s="220"/>
      <c r="G19" s="229"/>
      <c r="H19" s="88">
        <f t="shared" si="2"/>
        <v>0</v>
      </c>
      <c r="I19" s="88"/>
      <c r="J19" s="88"/>
      <c r="K19" s="88"/>
      <c r="L19" s="88"/>
      <c r="M19" s="86"/>
      <c r="N19" s="57">
        <f t="shared" si="0"/>
        <v>0</v>
      </c>
      <c r="O19" s="89"/>
      <c r="P19" s="89"/>
      <c r="Q19" s="89"/>
    </row>
    <row r="20" spans="1:17" x14ac:dyDescent="0.25">
      <c r="A20" s="5" t="s">
        <v>95</v>
      </c>
      <c r="B20" s="220">
        <f t="shared" si="1"/>
        <v>0</v>
      </c>
      <c r="C20" s="220"/>
      <c r="D20" s="220"/>
      <c r="E20" s="220"/>
      <c r="F20" s="220"/>
      <c r="G20" s="229"/>
      <c r="H20" s="88">
        <f t="shared" si="2"/>
        <v>0</v>
      </c>
      <c r="I20" s="88"/>
      <c r="J20" s="88"/>
      <c r="K20" s="88"/>
      <c r="L20" s="88"/>
      <c r="M20" s="86"/>
      <c r="N20" s="57">
        <f t="shared" si="0"/>
        <v>-1583.45</v>
      </c>
      <c r="O20" s="89">
        <v>-1583.45</v>
      </c>
      <c r="P20" s="89"/>
      <c r="Q20" s="89"/>
    </row>
    <row r="21" spans="1:17" x14ac:dyDescent="0.25">
      <c r="A21" s="4" t="s">
        <v>34</v>
      </c>
      <c r="B21" s="220">
        <f t="shared" si="1"/>
        <v>0</v>
      </c>
      <c r="C21" s="220"/>
      <c r="D21" s="220"/>
      <c r="E21" s="220"/>
      <c r="F21" s="220"/>
      <c r="G21" s="229"/>
      <c r="H21" s="88">
        <f t="shared" si="2"/>
        <v>244.27008000000001</v>
      </c>
      <c r="I21" s="88">
        <f>I170/2</f>
        <v>122.13504</v>
      </c>
      <c r="J21" s="88"/>
      <c r="K21" s="88">
        <f>I21</f>
        <v>122.13504</v>
      </c>
      <c r="L21" s="88"/>
      <c r="M21" s="86"/>
      <c r="N21" s="57">
        <f t="shared" si="0"/>
        <v>0</v>
      </c>
      <c r="O21" s="89"/>
      <c r="P21" s="89"/>
      <c r="Q21" s="89"/>
    </row>
    <row r="22" spans="1:17" x14ac:dyDescent="0.25">
      <c r="A22" s="4" t="s">
        <v>35</v>
      </c>
      <c r="B22" s="220">
        <f t="shared" si="1"/>
        <v>0</v>
      </c>
      <c r="C22" s="220"/>
      <c r="D22" s="220"/>
      <c r="E22" s="220"/>
      <c r="F22" s="220"/>
      <c r="G22" s="229"/>
      <c r="H22" s="88">
        <f t="shared" si="2"/>
        <v>2210.8986719999998</v>
      </c>
      <c r="I22" s="88">
        <f>I155/2</f>
        <v>1105.4493359999999</v>
      </c>
      <c r="J22" s="88"/>
      <c r="K22" s="88">
        <f>I22</f>
        <v>1105.4493359999999</v>
      </c>
      <c r="L22" s="88"/>
      <c r="M22" s="86"/>
      <c r="N22" s="57">
        <f t="shared" si="0"/>
        <v>0</v>
      </c>
      <c r="O22" s="89"/>
      <c r="P22" s="89"/>
      <c r="Q22" s="89"/>
    </row>
    <row r="23" spans="1:17" x14ac:dyDescent="0.25">
      <c r="A23" s="4" t="s">
        <v>36</v>
      </c>
      <c r="B23" s="220">
        <f t="shared" si="1"/>
        <v>0</v>
      </c>
      <c r="C23" s="220"/>
      <c r="D23" s="220"/>
      <c r="E23" s="220"/>
      <c r="F23" s="220"/>
      <c r="G23" s="229"/>
      <c r="H23" s="88">
        <f t="shared" si="2"/>
        <v>2290.0319999999997</v>
      </c>
      <c r="I23" s="88">
        <f>I156/2</f>
        <v>1145.0159999999998</v>
      </c>
      <c r="J23" s="88"/>
      <c r="K23" s="88">
        <f>I23</f>
        <v>1145.0159999999998</v>
      </c>
      <c r="L23" s="88"/>
      <c r="M23" s="86"/>
      <c r="N23" s="57">
        <f t="shared" si="0"/>
        <v>0</v>
      </c>
      <c r="O23" s="89"/>
      <c r="P23" s="89"/>
      <c r="Q23" s="89"/>
    </row>
    <row r="24" spans="1:17" x14ac:dyDescent="0.25">
      <c r="A24" s="4" t="s">
        <v>9</v>
      </c>
      <c r="B24" s="220">
        <f t="shared" si="1"/>
        <v>0</v>
      </c>
      <c r="C24" s="220"/>
      <c r="D24" s="220"/>
      <c r="E24" s="220"/>
      <c r="F24" s="220"/>
      <c r="G24" s="229"/>
      <c r="H24" s="88">
        <f t="shared" si="2"/>
        <v>640</v>
      </c>
      <c r="I24" s="88">
        <v>320</v>
      </c>
      <c r="J24" s="88"/>
      <c r="K24" s="88">
        <v>320</v>
      </c>
      <c r="L24" s="88"/>
      <c r="M24" s="86" t="s">
        <v>305</v>
      </c>
      <c r="N24" s="57">
        <f t="shared" si="0"/>
        <v>197.84</v>
      </c>
      <c r="O24" s="89">
        <v>197.84</v>
      </c>
      <c r="P24" s="89"/>
      <c r="Q24" s="89"/>
    </row>
    <row r="25" spans="1:17" x14ac:dyDescent="0.25">
      <c r="A25" s="4" t="s">
        <v>268</v>
      </c>
      <c r="B25" s="220">
        <f t="shared" si="1"/>
        <v>0</v>
      </c>
      <c r="C25" s="220"/>
      <c r="D25" s="220"/>
      <c r="E25" s="220"/>
      <c r="F25" s="220"/>
      <c r="G25" s="229"/>
      <c r="H25" s="88">
        <f t="shared" si="2"/>
        <v>15080</v>
      </c>
      <c r="I25" s="88">
        <f>3420+1260+30+50+320+1590+1500</f>
        <v>8170</v>
      </c>
      <c r="J25" s="88"/>
      <c r="K25" s="88">
        <f>3420+30+50+320+1590+1500</f>
        <v>6910</v>
      </c>
      <c r="L25" s="88"/>
      <c r="M25" s="86"/>
      <c r="N25" s="57"/>
      <c r="O25" s="89"/>
      <c r="P25" s="89"/>
      <c r="Q25" s="89"/>
    </row>
    <row r="26" spans="1:17" x14ac:dyDescent="0.25">
      <c r="A26" s="4" t="s">
        <v>96</v>
      </c>
      <c r="B26" s="220">
        <f t="shared" si="1"/>
        <v>0</v>
      </c>
      <c r="C26" s="220"/>
      <c r="D26" s="220"/>
      <c r="E26" s="220"/>
      <c r="F26" s="220"/>
      <c r="G26" s="229"/>
      <c r="H26" s="88">
        <f t="shared" si="2"/>
        <v>3587</v>
      </c>
      <c r="I26" s="88">
        <v>1920</v>
      </c>
      <c r="J26" s="88"/>
      <c r="K26" s="88">
        <v>1667</v>
      </c>
      <c r="L26" s="88"/>
      <c r="M26" s="86"/>
      <c r="N26" s="57">
        <f t="shared" si="0"/>
        <v>1692.5</v>
      </c>
      <c r="O26" s="89">
        <v>1692.5</v>
      </c>
      <c r="P26" s="89"/>
      <c r="Q26" s="89"/>
    </row>
    <row r="27" spans="1:17" x14ac:dyDescent="0.25">
      <c r="A27" s="4" t="s">
        <v>37</v>
      </c>
      <c r="B27" s="220">
        <f t="shared" si="1"/>
        <v>0</v>
      </c>
      <c r="C27" s="220"/>
      <c r="D27" s="220"/>
      <c r="E27" s="220"/>
      <c r="F27" s="220"/>
      <c r="G27" s="229"/>
      <c r="H27" s="88">
        <f t="shared" si="2"/>
        <v>4713.6845400000002</v>
      </c>
      <c r="I27" s="88">
        <f>(I157+I158+I159+I161)/2</f>
        <v>2356.8422700000001</v>
      </c>
      <c r="J27" s="88"/>
      <c r="K27" s="88">
        <f>I27</f>
        <v>2356.8422700000001</v>
      </c>
      <c r="L27" s="88"/>
      <c r="M27" s="86"/>
      <c r="N27" s="57">
        <f t="shared" si="0"/>
        <v>0</v>
      </c>
      <c r="O27" s="89"/>
      <c r="P27" s="89"/>
      <c r="Q27" s="89"/>
    </row>
    <row r="28" spans="1:17" x14ac:dyDescent="0.25">
      <c r="A28" s="7" t="s">
        <v>97</v>
      </c>
      <c r="B28" s="220">
        <f t="shared" si="1"/>
        <v>0</v>
      </c>
      <c r="C28" s="220"/>
      <c r="D28" s="220"/>
      <c r="E28" s="220"/>
      <c r="F28" s="220"/>
      <c r="G28" s="229"/>
      <c r="H28" s="88">
        <f t="shared" si="2"/>
        <v>2600</v>
      </c>
      <c r="I28" s="88">
        <v>1300</v>
      </c>
      <c r="J28" s="88"/>
      <c r="K28" s="88">
        <v>1300</v>
      </c>
      <c r="L28" s="88"/>
      <c r="M28" s="86"/>
      <c r="N28" s="57">
        <f t="shared" si="0"/>
        <v>2233.37</v>
      </c>
      <c r="O28" s="89">
        <v>2233.37</v>
      </c>
      <c r="P28" s="89"/>
      <c r="Q28" s="89"/>
    </row>
    <row r="29" spans="1:17" x14ac:dyDescent="0.25">
      <c r="A29" s="4" t="s">
        <v>38</v>
      </c>
      <c r="B29" s="220">
        <f t="shared" si="1"/>
        <v>13</v>
      </c>
      <c r="C29" s="220">
        <f>11</f>
        <v>11</v>
      </c>
      <c r="D29" s="220"/>
      <c r="E29" s="220">
        <v>2</v>
      </c>
      <c r="F29" s="220"/>
      <c r="G29" s="229"/>
      <c r="H29" s="88">
        <f t="shared" si="2"/>
        <v>8025.2164000000002</v>
      </c>
      <c r="I29" s="88">
        <f>(I162+962.47+3890+1300)/2</f>
        <v>4012.6082000000001</v>
      </c>
      <c r="J29" s="88"/>
      <c r="K29" s="88">
        <f>I29</f>
        <v>4012.6082000000001</v>
      </c>
      <c r="L29" s="88"/>
      <c r="M29" s="86" t="s">
        <v>280</v>
      </c>
      <c r="N29" s="57">
        <f t="shared" si="0"/>
        <v>3794.82</v>
      </c>
      <c r="O29" s="89">
        <v>3794.82</v>
      </c>
      <c r="P29" s="89"/>
      <c r="Q29" s="89"/>
    </row>
    <row r="30" spans="1:17" x14ac:dyDescent="0.25">
      <c r="A30" s="4" t="s">
        <v>39</v>
      </c>
      <c r="B30" s="220">
        <f t="shared" si="1"/>
        <v>0</v>
      </c>
      <c r="C30" s="220"/>
      <c r="D30" s="220"/>
      <c r="E30" s="220"/>
      <c r="F30" s="220"/>
      <c r="G30" s="229"/>
      <c r="H30" s="88">
        <f t="shared" si="2"/>
        <v>0</v>
      </c>
      <c r="I30" s="88"/>
      <c r="J30" s="88"/>
      <c r="K30" s="88"/>
      <c r="L30" s="88"/>
      <c r="M30" s="86"/>
      <c r="N30" s="57">
        <f t="shared" si="0"/>
        <v>0</v>
      </c>
      <c r="O30" s="89"/>
      <c r="P30" s="89"/>
      <c r="Q30" s="89"/>
    </row>
    <row r="31" spans="1:17" x14ac:dyDescent="0.25">
      <c r="A31" s="5" t="s">
        <v>98</v>
      </c>
      <c r="B31" s="220">
        <f t="shared" si="1"/>
        <v>0</v>
      </c>
      <c r="C31" s="230"/>
      <c r="D31" s="230"/>
      <c r="E31" s="230"/>
      <c r="F31" s="230"/>
      <c r="G31" s="231"/>
      <c r="H31" s="88">
        <f t="shared" si="2"/>
        <v>0</v>
      </c>
      <c r="I31" s="90"/>
      <c r="J31" s="90"/>
      <c r="K31" s="90"/>
      <c r="L31" s="90"/>
      <c r="M31" s="187"/>
      <c r="N31" s="57">
        <f t="shared" si="0"/>
        <v>0</v>
      </c>
      <c r="O31" s="89"/>
      <c r="P31" s="89"/>
      <c r="Q31" s="89"/>
    </row>
    <row r="32" spans="1:17" x14ac:dyDescent="0.25">
      <c r="A32" s="4" t="s">
        <v>22</v>
      </c>
      <c r="B32" s="220">
        <f t="shared" si="1"/>
        <v>0</v>
      </c>
      <c r="C32" s="220"/>
      <c r="D32" s="220"/>
      <c r="E32" s="220"/>
      <c r="F32" s="220"/>
      <c r="G32" s="229"/>
      <c r="H32" s="88">
        <f t="shared" si="2"/>
        <v>3600</v>
      </c>
      <c r="I32" s="88">
        <v>1800</v>
      </c>
      <c r="J32" s="88"/>
      <c r="K32" s="88">
        <f>I32</f>
        <v>1800</v>
      </c>
      <c r="L32" s="88"/>
      <c r="M32" s="86"/>
      <c r="N32" s="57">
        <f t="shared" si="0"/>
        <v>9468.76</v>
      </c>
      <c r="O32" s="89">
        <v>9468.76</v>
      </c>
      <c r="P32" s="89"/>
      <c r="Q32" s="89"/>
    </row>
    <row r="33" spans="1:17" x14ac:dyDescent="0.25">
      <c r="A33" s="4" t="s">
        <v>99</v>
      </c>
      <c r="B33" s="220">
        <f t="shared" si="1"/>
        <v>0</v>
      </c>
      <c r="C33" s="220"/>
      <c r="D33" s="220"/>
      <c r="E33" s="220"/>
      <c r="F33" s="220"/>
      <c r="G33" s="229"/>
      <c r="H33" s="88">
        <f t="shared" si="2"/>
        <v>8560</v>
      </c>
      <c r="I33" s="88">
        <f>4640+1850</f>
        <v>6490</v>
      </c>
      <c r="J33" s="88"/>
      <c r="K33" s="88">
        <f>1320+750</f>
        <v>2070</v>
      </c>
      <c r="L33" s="88"/>
      <c r="M33" s="86"/>
      <c r="N33" s="57">
        <f t="shared" si="0"/>
        <v>1400.94</v>
      </c>
      <c r="O33" s="89">
        <v>1400.94</v>
      </c>
      <c r="P33" s="89"/>
      <c r="Q33" s="89"/>
    </row>
    <row r="34" spans="1:17" x14ac:dyDescent="0.25">
      <c r="A34" s="4" t="s">
        <v>3</v>
      </c>
      <c r="B34" s="220">
        <f t="shared" si="1"/>
        <v>12979</v>
      </c>
      <c r="C34" s="220">
        <f>8033+3500</f>
        <v>11533</v>
      </c>
      <c r="D34" s="220"/>
      <c r="E34" s="220">
        <v>1446</v>
      </c>
      <c r="F34" s="220"/>
      <c r="G34" s="229"/>
      <c r="H34" s="88">
        <f t="shared" si="2"/>
        <v>12264</v>
      </c>
      <c r="I34" s="88">
        <f>7427+(3500/2)</f>
        <v>9177</v>
      </c>
      <c r="J34" s="88"/>
      <c r="K34" s="88">
        <f>1337+(3500/2)</f>
        <v>3087</v>
      </c>
      <c r="L34" s="88"/>
      <c r="M34" s="86"/>
      <c r="N34" s="57">
        <f t="shared" si="0"/>
        <v>16563.66</v>
      </c>
      <c r="O34" s="89">
        <v>13124.88</v>
      </c>
      <c r="P34" s="89"/>
      <c r="Q34" s="89">
        <v>3438.78</v>
      </c>
    </row>
    <row r="35" spans="1:17" x14ac:dyDescent="0.25">
      <c r="A35" s="4" t="s">
        <v>40</v>
      </c>
      <c r="B35" s="220">
        <f t="shared" si="1"/>
        <v>0</v>
      </c>
      <c r="C35" s="220"/>
      <c r="D35" s="220"/>
      <c r="E35" s="220"/>
      <c r="F35" s="220"/>
      <c r="G35" s="229"/>
      <c r="H35" s="88">
        <f t="shared" si="2"/>
        <v>2805.2237439999999</v>
      </c>
      <c r="I35" s="88">
        <f>I164/2+1000</f>
        <v>1902.6118719999999</v>
      </c>
      <c r="J35" s="88"/>
      <c r="K35" s="88">
        <f>I164/2</f>
        <v>902.61187199999995</v>
      </c>
      <c r="L35" s="88"/>
      <c r="M35" s="86"/>
      <c r="N35" s="57">
        <f t="shared" si="0"/>
        <v>0</v>
      </c>
      <c r="O35" s="89"/>
      <c r="P35" s="89"/>
      <c r="Q35" s="89"/>
    </row>
    <row r="36" spans="1:17" x14ac:dyDescent="0.25">
      <c r="A36" s="4" t="s">
        <v>41</v>
      </c>
      <c r="B36" s="220">
        <f t="shared" si="1"/>
        <v>0</v>
      </c>
      <c r="C36" s="220"/>
      <c r="D36" s="220"/>
      <c r="E36" s="220"/>
      <c r="F36" s="220"/>
      <c r="G36" s="229"/>
      <c r="H36" s="88">
        <f t="shared" si="2"/>
        <v>3331.14336</v>
      </c>
      <c r="I36" s="88">
        <f>I163/2+(500*1.2)</f>
        <v>1665.57168</v>
      </c>
      <c r="J36" s="88"/>
      <c r="K36" s="88">
        <f>I36</f>
        <v>1665.57168</v>
      </c>
      <c r="L36" s="88"/>
      <c r="M36" s="86"/>
      <c r="N36" s="57">
        <f t="shared" si="0"/>
        <v>0</v>
      </c>
      <c r="O36" s="89"/>
      <c r="P36" s="89"/>
      <c r="Q36" s="89"/>
    </row>
    <row r="37" spans="1:17" x14ac:dyDescent="0.25">
      <c r="A37" s="4" t="s">
        <v>42</v>
      </c>
      <c r="B37" s="220">
        <f t="shared" si="1"/>
        <v>116.42400000000001</v>
      </c>
      <c r="C37" s="220">
        <f>110.88*1.05</f>
        <v>116.42400000000001</v>
      </c>
      <c r="D37" s="220"/>
      <c r="E37" s="220"/>
      <c r="F37" s="220"/>
      <c r="G37" s="229"/>
      <c r="H37" s="88">
        <f t="shared" si="2"/>
        <v>0</v>
      </c>
      <c r="I37" s="88"/>
      <c r="J37" s="88"/>
      <c r="K37" s="88"/>
      <c r="L37" s="88"/>
      <c r="M37" s="86"/>
      <c r="N37" s="57">
        <f t="shared" si="0"/>
        <v>0</v>
      </c>
      <c r="O37" s="89"/>
      <c r="P37" s="89"/>
      <c r="Q37" s="89"/>
    </row>
    <row r="38" spans="1:17" x14ac:dyDescent="0.25">
      <c r="A38" s="4" t="s">
        <v>28</v>
      </c>
      <c r="B38" s="220">
        <f t="shared" si="1"/>
        <v>0</v>
      </c>
      <c r="C38" s="220"/>
      <c r="D38" s="220"/>
      <c r="E38" s="220"/>
      <c r="F38" s="220"/>
      <c r="G38" s="229"/>
      <c r="H38" s="88">
        <f t="shared" si="2"/>
        <v>0</v>
      </c>
      <c r="I38" s="88"/>
      <c r="J38" s="88"/>
      <c r="K38" s="88"/>
      <c r="L38" s="88"/>
      <c r="M38" s="86"/>
      <c r="N38" s="57">
        <f t="shared" si="0"/>
        <v>0</v>
      </c>
      <c r="O38" s="89"/>
      <c r="P38" s="89"/>
      <c r="Q38" s="89"/>
    </row>
    <row r="39" spans="1:17" x14ac:dyDescent="0.25">
      <c r="A39" s="4" t="s">
        <v>43</v>
      </c>
      <c r="B39" s="220">
        <f t="shared" si="1"/>
        <v>0</v>
      </c>
      <c r="C39" s="220"/>
      <c r="D39" s="220"/>
      <c r="E39" s="220"/>
      <c r="F39" s="220"/>
      <c r="G39" s="229"/>
      <c r="H39" s="88">
        <f t="shared" si="2"/>
        <v>0</v>
      </c>
      <c r="I39" s="88"/>
      <c r="J39" s="88"/>
      <c r="K39" s="88"/>
      <c r="L39" s="88"/>
      <c r="M39" s="86"/>
      <c r="N39" s="57">
        <f t="shared" si="0"/>
        <v>0</v>
      </c>
      <c r="O39" s="89">
        <v>0</v>
      </c>
      <c r="P39" s="89"/>
      <c r="Q39" s="89"/>
    </row>
    <row r="40" spans="1:17" x14ac:dyDescent="0.25">
      <c r="A40" s="4" t="s">
        <v>100</v>
      </c>
      <c r="B40" s="220">
        <f t="shared" si="1"/>
        <v>0</v>
      </c>
      <c r="C40" s="220"/>
      <c r="D40" s="220"/>
      <c r="E40" s="220"/>
      <c r="F40" s="220"/>
      <c r="G40" s="229"/>
      <c r="H40" s="88">
        <f t="shared" si="2"/>
        <v>0</v>
      </c>
      <c r="I40" s="88"/>
      <c r="J40" s="88"/>
      <c r="K40" s="88"/>
      <c r="L40" s="88"/>
      <c r="M40" s="86"/>
      <c r="N40" s="57">
        <f t="shared" si="0"/>
        <v>104.4</v>
      </c>
      <c r="O40" s="89">
        <v>104.4</v>
      </c>
      <c r="P40" s="89"/>
      <c r="Q40" s="89"/>
    </row>
    <row r="41" spans="1:17" x14ac:dyDescent="0.25">
      <c r="A41" s="4" t="s">
        <v>44</v>
      </c>
      <c r="B41" s="220">
        <f t="shared" si="1"/>
        <v>0</v>
      </c>
      <c r="C41" s="220"/>
      <c r="D41" s="220"/>
      <c r="E41" s="220"/>
      <c r="F41" s="220"/>
      <c r="G41" s="229"/>
      <c r="H41" s="88">
        <f t="shared" si="2"/>
        <v>0</v>
      </c>
      <c r="I41" s="88"/>
      <c r="J41" s="88"/>
      <c r="K41" s="88"/>
      <c r="L41" s="88"/>
      <c r="M41" s="86"/>
      <c r="N41" s="57">
        <f t="shared" si="0"/>
        <v>253.25</v>
      </c>
      <c r="O41" s="89">
        <v>237.25</v>
      </c>
      <c r="P41" s="89"/>
      <c r="Q41" s="89">
        <v>16</v>
      </c>
    </row>
    <row r="42" spans="1:17" x14ac:dyDescent="0.25">
      <c r="A42" s="4" t="s">
        <v>4</v>
      </c>
      <c r="B42" s="220">
        <f t="shared" si="1"/>
        <v>0</v>
      </c>
      <c r="C42" s="220"/>
      <c r="D42" s="220"/>
      <c r="E42" s="220"/>
      <c r="F42" s="220"/>
      <c r="G42" s="229"/>
      <c r="H42" s="88">
        <f t="shared" si="2"/>
        <v>0</v>
      </c>
      <c r="I42" s="88"/>
      <c r="J42" s="88"/>
      <c r="K42" s="88"/>
      <c r="L42" s="88"/>
      <c r="M42" s="86"/>
      <c r="N42" s="57">
        <f t="shared" si="0"/>
        <v>96.5</v>
      </c>
      <c r="O42" s="89">
        <v>96.5</v>
      </c>
      <c r="P42" s="89"/>
      <c r="Q42" s="89">
        <v>0</v>
      </c>
    </row>
    <row r="43" spans="1:17" x14ac:dyDescent="0.25">
      <c r="A43" s="4" t="s">
        <v>45</v>
      </c>
      <c r="B43" s="220">
        <f t="shared" si="1"/>
        <v>1528</v>
      </c>
      <c r="C43" s="220">
        <f>(1408+10*12)/2</f>
        <v>764</v>
      </c>
      <c r="D43" s="220"/>
      <c r="E43" s="220">
        <f>(1408+10*12)/2</f>
        <v>764</v>
      </c>
      <c r="F43" s="220"/>
      <c r="G43" s="229"/>
      <c r="H43" s="88">
        <f t="shared" si="2"/>
        <v>1401.749994</v>
      </c>
      <c r="I43" s="88">
        <f>(I166+(10*12))/2</f>
        <v>700.87499700000001</v>
      </c>
      <c r="J43" s="88"/>
      <c r="K43" s="88">
        <f>I43</f>
        <v>700.87499700000001</v>
      </c>
      <c r="L43" s="88"/>
      <c r="M43" s="86"/>
      <c r="N43" s="57">
        <f t="shared" si="0"/>
        <v>130</v>
      </c>
      <c r="O43" s="89">
        <v>130</v>
      </c>
      <c r="P43" s="89"/>
      <c r="Q43" s="89"/>
    </row>
    <row r="44" spans="1:17" x14ac:dyDescent="0.25">
      <c r="A44" s="4" t="s">
        <v>46</v>
      </c>
      <c r="B44" s="220">
        <f t="shared" si="1"/>
        <v>0</v>
      </c>
      <c r="C44" s="220"/>
      <c r="D44" s="220"/>
      <c r="E44" s="220"/>
      <c r="F44" s="220"/>
      <c r="G44" s="229"/>
      <c r="H44" s="88">
        <f t="shared" si="2"/>
        <v>1205.2870162285715</v>
      </c>
      <c r="I44" s="88">
        <f>(I167+I168+(50.1*12))/2</f>
        <v>602.64350811428574</v>
      </c>
      <c r="J44" s="88"/>
      <c r="K44" s="88">
        <f>I44</f>
        <v>602.64350811428574</v>
      </c>
      <c r="L44" s="88"/>
      <c r="M44" s="86"/>
      <c r="N44" s="57">
        <f t="shared" si="0"/>
        <v>601.20000000000005</v>
      </c>
      <c r="O44" s="89">
        <v>601.20000000000005</v>
      </c>
      <c r="P44" s="89"/>
      <c r="Q44" s="89"/>
    </row>
    <row r="45" spans="1:17" x14ac:dyDescent="0.25">
      <c r="A45" s="4" t="s">
        <v>47</v>
      </c>
      <c r="B45" s="220">
        <f t="shared" si="1"/>
        <v>0</v>
      </c>
      <c r="C45" s="220"/>
      <c r="D45" s="220"/>
      <c r="E45" s="220"/>
      <c r="F45" s="220"/>
      <c r="G45" s="229"/>
      <c r="H45" s="88">
        <f t="shared" si="2"/>
        <v>126</v>
      </c>
      <c r="I45" s="88">
        <f>I169/2</f>
        <v>63</v>
      </c>
      <c r="J45" s="88"/>
      <c r="K45" s="88">
        <f>I45</f>
        <v>63</v>
      </c>
      <c r="L45" s="88"/>
      <c r="M45" s="86"/>
      <c r="N45" s="57">
        <f t="shared" si="0"/>
        <v>14.32</v>
      </c>
      <c r="O45" s="89"/>
      <c r="P45" s="89"/>
      <c r="Q45" s="89">
        <v>14.32</v>
      </c>
    </row>
    <row r="46" spans="1:17" x14ac:dyDescent="0.25">
      <c r="A46" s="5" t="s">
        <v>48</v>
      </c>
      <c r="B46" s="220">
        <f t="shared" si="1"/>
        <v>0</v>
      </c>
      <c r="C46" s="220"/>
      <c r="D46" s="220"/>
      <c r="E46" s="220"/>
      <c r="F46" s="220"/>
      <c r="G46" s="229"/>
      <c r="H46" s="88">
        <f t="shared" si="2"/>
        <v>0</v>
      </c>
      <c r="I46" s="88"/>
      <c r="J46" s="88"/>
      <c r="K46" s="88"/>
      <c r="L46" s="88"/>
      <c r="M46" s="86"/>
      <c r="N46" s="57">
        <f t="shared" si="0"/>
        <v>0</v>
      </c>
      <c r="O46" s="89"/>
      <c r="P46" s="89"/>
      <c r="Q46" s="89"/>
    </row>
    <row r="47" spans="1:17" x14ac:dyDescent="0.25">
      <c r="A47" s="4" t="s">
        <v>49</v>
      </c>
      <c r="B47" s="220">
        <f t="shared" si="1"/>
        <v>0</v>
      </c>
      <c r="C47" s="220"/>
      <c r="D47" s="220"/>
      <c r="E47" s="220"/>
      <c r="F47" s="220"/>
      <c r="G47" s="229"/>
      <c r="H47" s="88">
        <f t="shared" si="2"/>
        <v>291.89999999999998</v>
      </c>
      <c r="I47" s="88">
        <f>I165/2</f>
        <v>145.94999999999999</v>
      </c>
      <c r="J47" s="88"/>
      <c r="K47" s="88">
        <f>I47</f>
        <v>145.94999999999999</v>
      </c>
      <c r="L47" s="88"/>
      <c r="M47" s="86"/>
      <c r="N47" s="57">
        <f t="shared" si="0"/>
        <v>0</v>
      </c>
      <c r="O47" s="89"/>
      <c r="P47" s="89"/>
      <c r="Q47" s="89"/>
    </row>
    <row r="48" spans="1:17" x14ac:dyDescent="0.25">
      <c r="A48" s="179" t="s">
        <v>267</v>
      </c>
      <c r="B48" s="220">
        <f t="shared" si="1"/>
        <v>0</v>
      </c>
      <c r="C48" s="220"/>
      <c r="D48" s="220"/>
      <c r="E48" s="220"/>
      <c r="F48" s="220"/>
      <c r="G48" s="229"/>
      <c r="H48" s="88">
        <f t="shared" si="2"/>
        <v>5160</v>
      </c>
      <c r="I48" s="88">
        <v>3750</v>
      </c>
      <c r="J48" s="88"/>
      <c r="K48" s="88">
        <v>1410</v>
      </c>
      <c r="L48" s="88"/>
      <c r="M48" s="86"/>
      <c r="N48" s="57"/>
      <c r="O48" s="89"/>
      <c r="P48" s="89"/>
      <c r="Q48" s="89"/>
    </row>
    <row r="49" spans="1:17" x14ac:dyDescent="0.25">
      <c r="A49" s="6" t="s">
        <v>11</v>
      </c>
      <c r="B49" s="220">
        <f t="shared" si="1"/>
        <v>0</v>
      </c>
      <c r="C49" s="220"/>
      <c r="D49" s="220"/>
      <c r="E49" s="220"/>
      <c r="F49" s="220"/>
      <c r="G49" s="229"/>
      <c r="H49" s="88">
        <f t="shared" si="2"/>
        <v>0</v>
      </c>
      <c r="I49" s="88"/>
      <c r="J49" s="88"/>
      <c r="K49" s="88"/>
      <c r="L49" s="88"/>
      <c r="M49" s="86"/>
      <c r="N49" s="57"/>
      <c r="O49" s="89">
        <v>2470.63</v>
      </c>
      <c r="P49" s="89"/>
      <c r="Q49" s="89"/>
    </row>
    <row r="50" spans="1:17" x14ac:dyDescent="0.25">
      <c r="A50" s="6" t="s">
        <v>12</v>
      </c>
      <c r="B50" s="220">
        <f t="shared" si="1"/>
        <v>0</v>
      </c>
      <c r="C50" s="220"/>
      <c r="D50" s="220"/>
      <c r="E50" s="220"/>
      <c r="F50" s="220"/>
      <c r="G50" s="229"/>
      <c r="H50" s="88">
        <f t="shared" si="2"/>
        <v>0</v>
      </c>
      <c r="I50" s="88"/>
      <c r="J50" s="88"/>
      <c r="K50" s="88"/>
      <c r="L50" s="88"/>
      <c r="M50" s="86"/>
      <c r="N50" s="57"/>
      <c r="O50" s="89">
        <v>5786.52</v>
      </c>
      <c r="P50" s="89"/>
      <c r="Q50" s="89"/>
    </row>
    <row r="51" spans="1:17" x14ac:dyDescent="0.25">
      <c r="A51" s="116" t="s">
        <v>269</v>
      </c>
      <c r="B51" s="220">
        <f t="shared" si="1"/>
        <v>0</v>
      </c>
      <c r="C51" s="220"/>
      <c r="D51" s="220"/>
      <c r="E51" s="220"/>
      <c r="F51" s="220"/>
      <c r="G51" s="229"/>
      <c r="H51" s="88">
        <f t="shared" si="2"/>
        <v>1800</v>
      </c>
      <c r="I51" s="88">
        <v>1800</v>
      </c>
      <c r="J51" s="88"/>
      <c r="K51" s="88"/>
      <c r="L51" s="88"/>
      <c r="M51" s="86"/>
      <c r="N51" s="57"/>
      <c r="O51" s="89"/>
      <c r="P51" s="89"/>
      <c r="Q51" s="89"/>
    </row>
    <row r="52" spans="1:17" x14ac:dyDescent="0.25">
      <c r="A52" s="116" t="s">
        <v>250</v>
      </c>
      <c r="B52" s="220">
        <f t="shared" si="1"/>
        <v>0</v>
      </c>
      <c r="C52" s="220"/>
      <c r="D52" s="220"/>
      <c r="E52" s="220"/>
      <c r="F52" s="220"/>
      <c r="G52" s="229"/>
      <c r="H52" s="88">
        <f t="shared" si="2"/>
        <v>13200</v>
      </c>
      <c r="I52" s="88"/>
      <c r="J52" s="88"/>
      <c r="K52" s="88">
        <f>(1100*12)+(K2*0.12)</f>
        <v>13200</v>
      </c>
      <c r="L52" s="88"/>
      <c r="M52" s="86"/>
      <c r="N52" s="57"/>
      <c r="O52" s="89"/>
      <c r="P52" s="89"/>
      <c r="Q52" s="89"/>
    </row>
    <row r="53" spans="1:17" x14ac:dyDescent="0.25">
      <c r="A53" s="4" t="s">
        <v>101</v>
      </c>
      <c r="B53" s="220">
        <f t="shared" si="1"/>
        <v>0</v>
      </c>
      <c r="C53" s="220"/>
      <c r="D53" s="220"/>
      <c r="E53" s="220"/>
      <c r="F53" s="220"/>
      <c r="G53" s="229"/>
      <c r="H53" s="88">
        <f t="shared" si="2"/>
        <v>0</v>
      </c>
      <c r="I53" s="88"/>
      <c r="J53" s="88"/>
      <c r="K53" s="88"/>
      <c r="L53" s="88"/>
      <c r="M53" s="86"/>
      <c r="N53" s="57"/>
      <c r="O53" s="89"/>
      <c r="P53" s="89"/>
      <c r="Q53" s="89"/>
    </row>
    <row r="54" spans="1:17" x14ac:dyDescent="0.25">
      <c r="A54" s="6" t="s">
        <v>5</v>
      </c>
      <c r="B54" s="220">
        <f t="shared" si="1"/>
        <v>0</v>
      </c>
      <c r="C54" s="230"/>
      <c r="D54" s="230"/>
      <c r="E54" s="230"/>
      <c r="F54" s="230"/>
      <c r="G54" s="231"/>
      <c r="H54" s="88">
        <f t="shared" si="2"/>
        <v>418576</v>
      </c>
      <c r="I54" s="90">
        <f>(149500)/2+169610+(6250*0.42)+5000</f>
        <v>251985</v>
      </c>
      <c r="J54" s="90">
        <f>86841+5000</f>
        <v>91841</v>
      </c>
      <c r="K54" s="90">
        <f>149500/2</f>
        <v>74750</v>
      </c>
      <c r="L54" s="90"/>
      <c r="M54" s="187"/>
      <c r="N54" s="57">
        <f>SUM(O49:O63)-O55</f>
        <v>336193.87</v>
      </c>
      <c r="O54" s="89">
        <v>263211.89</v>
      </c>
      <c r="P54" s="89"/>
      <c r="Q54" s="89"/>
    </row>
    <row r="55" spans="1:17" x14ac:dyDescent="0.25">
      <c r="A55" s="7" t="s">
        <v>50</v>
      </c>
      <c r="B55" s="220">
        <f t="shared" si="1"/>
        <v>0</v>
      </c>
      <c r="C55" s="220"/>
      <c r="D55" s="220"/>
      <c r="E55" s="220"/>
      <c r="F55" s="220"/>
      <c r="G55" s="229"/>
      <c r="H55" s="88">
        <f t="shared" si="2"/>
        <v>0</v>
      </c>
      <c r="I55" s="88"/>
      <c r="J55" s="88"/>
      <c r="K55" s="88"/>
      <c r="L55" s="88"/>
      <c r="M55" s="86" t="s">
        <v>216</v>
      </c>
      <c r="N55" s="57">
        <f t="shared" si="0"/>
        <v>71268</v>
      </c>
      <c r="O55" s="89">
        <v>71268</v>
      </c>
      <c r="P55" s="89"/>
      <c r="Q55" s="89"/>
    </row>
    <row r="56" spans="1:17" hidden="1" x14ac:dyDescent="0.25">
      <c r="A56" s="5" t="s">
        <v>13</v>
      </c>
      <c r="B56" s="220">
        <f t="shared" si="1"/>
        <v>0</v>
      </c>
      <c r="C56" s="230"/>
      <c r="D56" s="230"/>
      <c r="E56" s="230"/>
      <c r="F56" s="230"/>
      <c r="G56" s="231"/>
      <c r="H56" s="88">
        <f t="shared" si="2"/>
        <v>0</v>
      </c>
      <c r="I56" s="90"/>
      <c r="J56" s="90"/>
      <c r="K56" s="90"/>
      <c r="L56" s="90"/>
      <c r="M56" s="187"/>
      <c r="N56" s="57"/>
      <c r="O56" s="89">
        <v>3031.02</v>
      </c>
      <c r="P56" s="89"/>
      <c r="Q56" s="89"/>
    </row>
    <row r="57" spans="1:17" hidden="1" x14ac:dyDescent="0.25">
      <c r="A57" s="5" t="s">
        <v>102</v>
      </c>
      <c r="B57" s="220">
        <f t="shared" si="1"/>
        <v>0</v>
      </c>
      <c r="C57" s="230"/>
      <c r="D57" s="230"/>
      <c r="E57" s="230"/>
      <c r="F57" s="230"/>
      <c r="G57" s="231"/>
      <c r="H57" s="88">
        <f t="shared" si="2"/>
        <v>0</v>
      </c>
      <c r="I57" s="90"/>
      <c r="J57" s="90"/>
      <c r="K57" s="90"/>
      <c r="L57" s="90"/>
      <c r="M57" s="187"/>
      <c r="N57" s="57"/>
      <c r="O57" s="89">
        <v>1797.3</v>
      </c>
      <c r="P57" s="89"/>
      <c r="Q57" s="89"/>
    </row>
    <row r="58" spans="1:17" hidden="1" x14ac:dyDescent="0.25">
      <c r="A58" s="5" t="s">
        <v>51</v>
      </c>
      <c r="B58" s="220">
        <f t="shared" si="1"/>
        <v>0</v>
      </c>
      <c r="C58" s="230"/>
      <c r="D58" s="230"/>
      <c r="E58" s="230"/>
      <c r="F58" s="230"/>
      <c r="G58" s="231"/>
      <c r="H58" s="88">
        <f t="shared" si="2"/>
        <v>0</v>
      </c>
      <c r="I58" s="90"/>
      <c r="J58" s="90"/>
      <c r="K58" s="90"/>
      <c r="L58" s="90"/>
      <c r="M58" s="187"/>
      <c r="N58" s="57"/>
      <c r="O58" s="89"/>
      <c r="P58" s="89"/>
      <c r="Q58" s="89"/>
    </row>
    <row r="59" spans="1:17" hidden="1" x14ac:dyDescent="0.25">
      <c r="A59" s="5" t="s">
        <v>14</v>
      </c>
      <c r="B59" s="220">
        <f t="shared" si="1"/>
        <v>0</v>
      </c>
      <c r="C59" s="230"/>
      <c r="D59" s="230"/>
      <c r="E59" s="230"/>
      <c r="F59" s="230"/>
      <c r="G59" s="231"/>
      <c r="H59" s="88">
        <f t="shared" si="2"/>
        <v>0</v>
      </c>
      <c r="I59" s="90"/>
      <c r="J59" s="90"/>
      <c r="K59" s="90"/>
      <c r="L59" s="90"/>
      <c r="M59" s="187"/>
      <c r="N59" s="57"/>
      <c r="O59" s="89">
        <v>42450.49</v>
      </c>
      <c r="P59" s="89"/>
      <c r="Q59" s="89"/>
    </row>
    <row r="60" spans="1:17" hidden="1" x14ac:dyDescent="0.25">
      <c r="A60" s="5" t="s">
        <v>15</v>
      </c>
      <c r="B60" s="220">
        <f t="shared" si="1"/>
        <v>0</v>
      </c>
      <c r="C60" s="230"/>
      <c r="D60" s="230"/>
      <c r="E60" s="230"/>
      <c r="F60" s="230"/>
      <c r="G60" s="231"/>
      <c r="H60" s="88">
        <f t="shared" si="2"/>
        <v>0</v>
      </c>
      <c r="I60" s="90"/>
      <c r="J60" s="90"/>
      <c r="K60" s="90"/>
      <c r="L60" s="90"/>
      <c r="M60" s="187"/>
      <c r="N60" s="57"/>
      <c r="O60" s="89">
        <v>3435.35</v>
      </c>
      <c r="P60" s="89"/>
      <c r="Q60" s="89"/>
    </row>
    <row r="61" spans="1:17" hidden="1" x14ac:dyDescent="0.25">
      <c r="A61" s="5" t="s">
        <v>16</v>
      </c>
      <c r="B61" s="220">
        <f t="shared" si="1"/>
        <v>0</v>
      </c>
      <c r="C61" s="230"/>
      <c r="D61" s="230"/>
      <c r="E61" s="230"/>
      <c r="F61" s="230"/>
      <c r="G61" s="231"/>
      <c r="H61" s="88">
        <f t="shared" si="2"/>
        <v>0</v>
      </c>
      <c r="I61" s="90"/>
      <c r="J61" s="90"/>
      <c r="K61" s="90"/>
      <c r="L61" s="90"/>
      <c r="M61" s="187"/>
      <c r="N61" s="57"/>
      <c r="O61" s="89">
        <v>11761.58</v>
      </c>
      <c r="P61" s="89"/>
      <c r="Q61" s="89"/>
    </row>
    <row r="62" spans="1:17" hidden="1" x14ac:dyDescent="0.25">
      <c r="A62" s="5" t="s">
        <v>17</v>
      </c>
      <c r="B62" s="220">
        <f t="shared" si="1"/>
        <v>0</v>
      </c>
      <c r="C62" s="230"/>
      <c r="D62" s="230"/>
      <c r="E62" s="230"/>
      <c r="F62" s="230"/>
      <c r="G62" s="231"/>
      <c r="H62" s="88">
        <f t="shared" si="2"/>
        <v>0</v>
      </c>
      <c r="I62" s="90"/>
      <c r="J62" s="90"/>
      <c r="K62" s="90"/>
      <c r="L62" s="90"/>
      <c r="M62" s="187"/>
      <c r="N62" s="57"/>
      <c r="O62" s="89">
        <v>1458.92</v>
      </c>
      <c r="P62" s="89"/>
      <c r="Q62" s="89"/>
    </row>
    <row r="63" spans="1:17" hidden="1" x14ac:dyDescent="0.25">
      <c r="A63" s="5" t="s">
        <v>18</v>
      </c>
      <c r="B63" s="220">
        <f t="shared" si="1"/>
        <v>0</v>
      </c>
      <c r="C63" s="230"/>
      <c r="D63" s="230"/>
      <c r="E63" s="230"/>
      <c r="F63" s="230"/>
      <c r="G63" s="231"/>
      <c r="H63" s="88">
        <f t="shared" si="2"/>
        <v>0</v>
      </c>
      <c r="I63" s="90"/>
      <c r="J63" s="90"/>
      <c r="K63" s="90"/>
      <c r="L63" s="90"/>
      <c r="M63" s="187"/>
      <c r="N63" s="57"/>
      <c r="O63" s="89">
        <v>790.17</v>
      </c>
      <c r="P63" s="89"/>
      <c r="Q63" s="89"/>
    </row>
    <row r="64" spans="1:17" x14ac:dyDescent="0.25">
      <c r="A64" s="7" t="s">
        <v>19</v>
      </c>
      <c r="B64" s="220">
        <f t="shared" si="1"/>
        <v>0</v>
      </c>
      <c r="C64" s="220"/>
      <c r="D64" s="220"/>
      <c r="E64" s="220"/>
      <c r="F64" s="220"/>
      <c r="G64" s="229"/>
      <c r="H64" s="88">
        <f t="shared" si="2"/>
        <v>2487</v>
      </c>
      <c r="I64" s="88">
        <f>1580-(6*141.72/2)</f>
        <v>1154.8400000000001</v>
      </c>
      <c r="J64" s="88">
        <f>625+2*141</f>
        <v>907</v>
      </c>
      <c r="K64" s="88">
        <f>(6*141.72/2)</f>
        <v>425.15999999999997</v>
      </c>
      <c r="L64" s="88"/>
      <c r="M64" s="86"/>
      <c r="N64" s="57">
        <f t="shared" si="0"/>
        <v>2257.21</v>
      </c>
      <c r="O64" s="89">
        <v>2257.21</v>
      </c>
      <c r="P64" s="89"/>
      <c r="Q64" s="89"/>
    </row>
    <row r="65" spans="1:18" x14ac:dyDescent="0.25">
      <c r="A65" s="7" t="s">
        <v>52</v>
      </c>
      <c r="B65" s="220">
        <f t="shared" si="1"/>
        <v>0</v>
      </c>
      <c r="C65" s="220"/>
      <c r="D65" s="220"/>
      <c r="E65" s="220"/>
      <c r="F65" s="220"/>
      <c r="G65" s="229"/>
      <c r="H65" s="88">
        <f t="shared" si="2"/>
        <v>0</v>
      </c>
      <c r="I65" s="88"/>
      <c r="J65" s="88"/>
      <c r="K65" s="88"/>
      <c r="L65" s="88"/>
      <c r="M65" s="86"/>
      <c r="N65" s="57">
        <f t="shared" si="0"/>
        <v>7.16</v>
      </c>
      <c r="O65" s="89">
        <v>7.16</v>
      </c>
      <c r="P65" s="89"/>
      <c r="Q65" s="89"/>
    </row>
    <row r="66" spans="1:18" x14ac:dyDescent="0.25">
      <c r="A66" s="4" t="s">
        <v>103</v>
      </c>
      <c r="B66" s="220">
        <f t="shared" si="1"/>
        <v>0</v>
      </c>
      <c r="C66" s="220"/>
      <c r="D66" s="220"/>
      <c r="E66" s="220"/>
      <c r="F66" s="220"/>
      <c r="G66" s="229"/>
      <c r="H66" s="88">
        <f t="shared" si="2"/>
        <v>0</v>
      </c>
      <c r="I66" s="88"/>
      <c r="J66" s="88"/>
      <c r="K66" s="88"/>
      <c r="L66" s="88"/>
      <c r="M66" s="86"/>
      <c r="N66" s="57">
        <f t="shared" si="0"/>
        <v>28469</v>
      </c>
      <c r="O66" s="89"/>
      <c r="P66" s="89">
        <v>28469</v>
      </c>
      <c r="Q66" s="89"/>
    </row>
    <row r="67" spans="1:18" hidden="1" x14ac:dyDescent="0.25">
      <c r="A67" s="4" t="s">
        <v>104</v>
      </c>
      <c r="B67" s="220">
        <f t="shared" si="1"/>
        <v>0</v>
      </c>
      <c r="C67" s="220"/>
      <c r="D67" s="220"/>
      <c r="E67" s="220"/>
      <c r="F67" s="220"/>
      <c r="G67" s="229"/>
      <c r="H67" s="88">
        <f t="shared" si="2"/>
        <v>0</v>
      </c>
      <c r="I67" s="88"/>
      <c r="J67" s="88"/>
      <c r="K67" s="88"/>
      <c r="L67" s="88"/>
      <c r="M67" s="86"/>
      <c r="N67" s="57">
        <f t="shared" si="0"/>
        <v>0</v>
      </c>
      <c r="O67" s="89"/>
      <c r="P67" s="89"/>
      <c r="Q67" s="89"/>
    </row>
    <row r="68" spans="1:18" x14ac:dyDescent="0.25">
      <c r="A68" s="4" t="s">
        <v>53</v>
      </c>
      <c r="B68" s="220">
        <f t="shared" si="1"/>
        <v>0</v>
      </c>
      <c r="C68" s="220"/>
      <c r="D68" s="220"/>
      <c r="E68" s="220"/>
      <c r="F68" s="220"/>
      <c r="G68" s="229"/>
      <c r="H68" s="88">
        <f t="shared" si="2"/>
        <v>0</v>
      </c>
      <c r="I68" s="88"/>
      <c r="J68" s="88"/>
      <c r="K68" s="88"/>
      <c r="L68" s="88"/>
      <c r="M68" s="86"/>
      <c r="N68" s="57">
        <f t="shared" si="0"/>
        <v>0</v>
      </c>
      <c r="O68" s="89"/>
      <c r="P68" s="89"/>
      <c r="Q68" s="89"/>
    </row>
    <row r="69" spans="1:18" hidden="1" x14ac:dyDescent="0.25">
      <c r="A69" s="5" t="s">
        <v>54</v>
      </c>
      <c r="B69" s="220">
        <f t="shared" si="1"/>
        <v>0</v>
      </c>
      <c r="C69" s="230"/>
      <c r="D69" s="230"/>
      <c r="E69" s="230"/>
      <c r="F69" s="230"/>
      <c r="G69" s="231"/>
      <c r="H69" s="88">
        <f t="shared" si="2"/>
        <v>0</v>
      </c>
      <c r="I69" s="90"/>
      <c r="J69" s="90"/>
      <c r="K69" s="90"/>
      <c r="L69" s="90"/>
      <c r="M69" s="187"/>
      <c r="N69" s="57">
        <f t="shared" si="0"/>
        <v>0</v>
      </c>
      <c r="O69" s="89"/>
      <c r="P69" s="89"/>
      <c r="Q69" s="89"/>
    </row>
    <row r="70" spans="1:18" x14ac:dyDescent="0.25">
      <c r="A70" s="6" t="s">
        <v>105</v>
      </c>
      <c r="B70" s="220">
        <f t="shared" si="1"/>
        <v>0</v>
      </c>
      <c r="C70" s="220"/>
      <c r="D70" s="220"/>
      <c r="E70" s="220"/>
      <c r="F70" s="220"/>
      <c r="G70" s="229"/>
      <c r="H70" s="88">
        <f t="shared" si="2"/>
        <v>0</v>
      </c>
      <c r="I70" s="88"/>
      <c r="J70" s="88"/>
      <c r="K70" s="88"/>
      <c r="L70" s="88"/>
      <c r="M70" s="86"/>
      <c r="N70" s="57">
        <f t="shared" si="0"/>
        <v>108.06</v>
      </c>
      <c r="O70" s="89">
        <v>108.06</v>
      </c>
      <c r="P70" s="89"/>
      <c r="Q70" s="89"/>
    </row>
    <row r="71" spans="1:18" x14ac:dyDescent="0.25">
      <c r="A71" s="4" t="s">
        <v>55</v>
      </c>
      <c r="B71" s="220">
        <f t="shared" si="1"/>
        <v>0</v>
      </c>
      <c r="C71" s="220"/>
      <c r="D71" s="220"/>
      <c r="E71" s="220"/>
      <c r="F71" s="220"/>
      <c r="G71" s="229"/>
      <c r="H71" s="88">
        <f t="shared" si="2"/>
        <v>0</v>
      </c>
      <c r="I71" s="88"/>
      <c r="J71" s="88"/>
      <c r="K71" s="88"/>
      <c r="L71" s="88"/>
      <c r="M71" s="86"/>
      <c r="N71" s="57">
        <f t="shared" si="0"/>
        <v>0.12</v>
      </c>
      <c r="O71" s="89">
        <v>0.12</v>
      </c>
      <c r="P71" s="89"/>
      <c r="Q71" s="89"/>
    </row>
    <row r="72" spans="1:18" x14ac:dyDescent="0.25">
      <c r="A72" s="101" t="s">
        <v>56</v>
      </c>
      <c r="B72" s="220">
        <f t="shared" si="1"/>
        <v>0</v>
      </c>
      <c r="C72" s="220"/>
      <c r="D72" s="220"/>
      <c r="E72" s="220"/>
      <c r="F72" s="220"/>
      <c r="G72" s="229"/>
      <c r="H72" s="88">
        <f t="shared" si="2"/>
        <v>0</v>
      </c>
      <c r="I72" s="88"/>
      <c r="J72" s="88"/>
      <c r="K72" s="88"/>
      <c r="L72" s="88"/>
      <c r="M72" s="86"/>
      <c r="N72" s="57">
        <f t="shared" si="0"/>
        <v>18732</v>
      </c>
      <c r="O72" s="89">
        <v>18732</v>
      </c>
      <c r="P72" s="89"/>
      <c r="Q72" s="89"/>
    </row>
    <row r="73" spans="1:18" x14ac:dyDescent="0.25">
      <c r="A73" s="5" t="s">
        <v>57</v>
      </c>
      <c r="B73" s="220">
        <f t="shared" si="1"/>
        <v>0</v>
      </c>
      <c r="C73" s="220"/>
      <c r="D73" s="220"/>
      <c r="E73" s="220"/>
      <c r="F73" s="220"/>
      <c r="G73" s="229"/>
      <c r="H73" s="88">
        <f t="shared" si="2"/>
        <v>0</v>
      </c>
      <c r="I73" s="88"/>
      <c r="J73" s="88"/>
      <c r="K73" s="88"/>
      <c r="L73" s="88"/>
      <c r="M73" s="86"/>
      <c r="N73" s="57">
        <f t="shared" ref="N73:N123" si="3">SUM(O73:Q73)</f>
        <v>841</v>
      </c>
      <c r="O73" s="89">
        <v>0</v>
      </c>
      <c r="P73" s="89"/>
      <c r="Q73" s="89">
        <v>841</v>
      </c>
    </row>
    <row r="74" spans="1:18" x14ac:dyDescent="0.25">
      <c r="A74" s="4" t="s">
        <v>58</v>
      </c>
      <c r="B74" s="220">
        <f t="shared" ref="B74:B124" si="4">SUM(C74:F74)</f>
        <v>0</v>
      </c>
      <c r="C74" s="220"/>
      <c r="D74" s="220"/>
      <c r="E74" s="220"/>
      <c r="F74" s="220"/>
      <c r="G74" s="229"/>
      <c r="H74" s="88">
        <f t="shared" ref="H74:H78" si="5">SUM(I74:L74)</f>
        <v>0</v>
      </c>
      <c r="I74" s="88"/>
      <c r="J74" s="88"/>
      <c r="K74" s="88"/>
      <c r="L74" s="88"/>
      <c r="M74" s="86"/>
      <c r="N74" s="57">
        <f t="shared" si="3"/>
        <v>0</v>
      </c>
      <c r="O74" s="89"/>
      <c r="P74" s="89"/>
      <c r="Q74" s="89"/>
    </row>
    <row r="75" spans="1:18" x14ac:dyDescent="0.25">
      <c r="A75" s="5" t="s">
        <v>59</v>
      </c>
      <c r="B75" s="220">
        <f t="shared" si="4"/>
        <v>0</v>
      </c>
      <c r="C75" s="220"/>
      <c r="D75" s="220"/>
      <c r="E75" s="220"/>
      <c r="F75" s="220"/>
      <c r="G75" s="229"/>
      <c r="H75" s="88">
        <f t="shared" si="5"/>
        <v>33523</v>
      </c>
      <c r="I75" s="88">
        <f>(20565+12958)</f>
        <v>33523</v>
      </c>
      <c r="J75" s="88"/>
      <c r="K75" s="88"/>
      <c r="L75" s="88"/>
      <c r="M75" s="86"/>
      <c r="N75" s="57">
        <f t="shared" si="3"/>
        <v>11900.25</v>
      </c>
      <c r="O75" s="89">
        <v>11900.25</v>
      </c>
      <c r="P75" s="89"/>
      <c r="Q75" s="89"/>
    </row>
    <row r="76" spans="1:18" x14ac:dyDescent="0.25">
      <c r="A76" s="4" t="s">
        <v>23</v>
      </c>
      <c r="B76" s="220">
        <f t="shared" si="4"/>
        <v>0</v>
      </c>
      <c r="C76" s="220"/>
      <c r="D76" s="220"/>
      <c r="E76" s="220"/>
      <c r="F76" s="220"/>
      <c r="G76" s="229"/>
      <c r="H76" s="88">
        <f t="shared" si="5"/>
        <v>14340</v>
      </c>
      <c r="I76" s="88">
        <v>13847</v>
      </c>
      <c r="J76" s="88">
        <v>493</v>
      </c>
      <c r="K76" s="88"/>
      <c r="L76" s="88"/>
      <c r="M76" s="86"/>
      <c r="N76" s="57">
        <f t="shared" si="3"/>
        <v>12623.23</v>
      </c>
      <c r="O76" s="89">
        <v>12623.23</v>
      </c>
      <c r="P76" s="89"/>
      <c r="Q76" s="89"/>
    </row>
    <row r="77" spans="1:18" x14ac:dyDescent="0.25">
      <c r="A77" s="4" t="s">
        <v>60</v>
      </c>
      <c r="B77" s="220">
        <f t="shared" si="4"/>
        <v>0</v>
      </c>
      <c r="C77" s="220"/>
      <c r="D77" s="220"/>
      <c r="E77" s="220"/>
      <c r="F77" s="220"/>
      <c r="G77" s="229"/>
      <c r="H77" s="88">
        <f t="shared" si="5"/>
        <v>3500</v>
      </c>
      <c r="I77" s="88">
        <v>3500</v>
      </c>
      <c r="J77" s="88"/>
      <c r="K77" s="88"/>
      <c r="L77" s="88"/>
      <c r="M77" s="86"/>
      <c r="N77" s="57">
        <f t="shared" si="3"/>
        <v>0</v>
      </c>
      <c r="O77" s="89"/>
      <c r="P77" s="89"/>
      <c r="Q77" s="89"/>
    </row>
    <row r="78" spans="1:18" x14ac:dyDescent="0.25">
      <c r="A78" s="4" t="s">
        <v>61</v>
      </c>
      <c r="B78" s="220">
        <f t="shared" si="4"/>
        <v>0</v>
      </c>
      <c r="C78" s="220"/>
      <c r="D78" s="220"/>
      <c r="E78" s="220"/>
      <c r="F78" s="220"/>
      <c r="G78" s="229"/>
      <c r="H78" s="88">
        <f t="shared" si="5"/>
        <v>0</v>
      </c>
      <c r="I78" s="88"/>
      <c r="J78" s="88"/>
      <c r="K78" s="88"/>
      <c r="L78" s="88"/>
      <c r="M78" s="86"/>
      <c r="N78" s="57">
        <f t="shared" si="3"/>
        <v>0</v>
      </c>
      <c r="O78" s="89"/>
      <c r="P78" s="89"/>
      <c r="Q78" s="89"/>
    </row>
    <row r="79" spans="1:18" x14ac:dyDescent="0.25">
      <c r="A79" s="179" t="s">
        <v>271</v>
      </c>
      <c r="B79" s="220"/>
      <c r="C79" s="220"/>
      <c r="D79" s="220"/>
      <c r="E79" s="220"/>
      <c r="F79" s="220"/>
      <c r="G79" s="229"/>
      <c r="H79" s="88">
        <f>(42500*0.15)+((H126-42500)*0.25)</f>
        <v>-38579.397823849198</v>
      </c>
      <c r="I79" s="88">
        <f>H79/2</f>
        <v>-19289.698911924599</v>
      </c>
      <c r="J79" s="88"/>
      <c r="K79" s="88">
        <f>I79</f>
        <v>-19289.698911924599</v>
      </c>
      <c r="L79" s="88"/>
      <c r="M79" s="86"/>
      <c r="N79" s="57"/>
      <c r="O79" s="89"/>
      <c r="P79" s="89"/>
      <c r="Q79" s="89"/>
    </row>
    <row r="80" spans="1:18" x14ac:dyDescent="0.25">
      <c r="A80" s="5" t="s">
        <v>106</v>
      </c>
      <c r="B80" s="220">
        <f t="shared" si="4"/>
        <v>0</v>
      </c>
      <c r="C80" s="220"/>
      <c r="D80" s="220"/>
      <c r="E80" s="220"/>
      <c r="F80" s="220"/>
      <c r="G80" s="229"/>
      <c r="H80" s="88">
        <f t="shared" ref="H80:H124" si="6">SUM(I80:L80)</f>
        <v>0</v>
      </c>
      <c r="I80" s="88"/>
      <c r="J80" s="88"/>
      <c r="K80" s="88"/>
      <c r="L80" s="88"/>
      <c r="M80" s="86"/>
      <c r="N80" s="57">
        <f t="shared" si="3"/>
        <v>0</v>
      </c>
      <c r="O80" s="89"/>
      <c r="P80" s="89"/>
      <c r="Q80" s="89"/>
      <c r="R80">
        <f>(SUM(B4:B79)+B92+B115+B113+B120)/B2</f>
        <v>7456.2120000000004</v>
      </c>
    </row>
    <row r="81" spans="1:17" x14ac:dyDescent="0.25">
      <c r="A81" s="5" t="s">
        <v>107</v>
      </c>
      <c r="B81" s="220">
        <f t="shared" si="4"/>
        <v>0</v>
      </c>
      <c r="C81" s="220"/>
      <c r="D81" s="220"/>
      <c r="E81" s="220"/>
      <c r="F81" s="220"/>
      <c r="G81" s="229"/>
      <c r="H81" s="88">
        <f t="shared" si="6"/>
        <v>0</v>
      </c>
      <c r="I81" s="88"/>
      <c r="J81" s="88"/>
      <c r="K81" s="88"/>
      <c r="L81" s="88"/>
      <c r="M81" s="86"/>
      <c r="N81" s="57">
        <f t="shared" si="3"/>
        <v>0</v>
      </c>
      <c r="O81" s="89"/>
      <c r="P81" s="89"/>
      <c r="Q81" s="89"/>
    </row>
    <row r="82" spans="1:17" x14ac:dyDescent="0.25">
      <c r="A82" s="5" t="s">
        <v>108</v>
      </c>
      <c r="B82" s="220">
        <f t="shared" si="4"/>
        <v>0</v>
      </c>
      <c r="C82" s="220"/>
      <c r="D82" s="220"/>
      <c r="E82" s="220"/>
      <c r="F82" s="220"/>
      <c r="G82" s="229"/>
      <c r="H82" s="88">
        <f t="shared" si="6"/>
        <v>0</v>
      </c>
      <c r="I82" s="88"/>
      <c r="J82" s="88"/>
      <c r="K82" s="88"/>
      <c r="L82" s="88"/>
      <c r="M82" s="86"/>
      <c r="N82" s="57">
        <f t="shared" si="3"/>
        <v>0</v>
      </c>
      <c r="O82" s="89"/>
      <c r="P82" s="89"/>
      <c r="Q82" s="89"/>
    </row>
    <row r="83" spans="1:17" x14ac:dyDescent="0.25">
      <c r="A83" s="5" t="s">
        <v>109</v>
      </c>
      <c r="B83" s="220">
        <f t="shared" si="4"/>
        <v>0</v>
      </c>
      <c r="C83" s="220"/>
      <c r="D83" s="220"/>
      <c r="E83" s="220"/>
      <c r="F83" s="220"/>
      <c r="G83" s="229"/>
      <c r="H83" s="88">
        <f t="shared" si="6"/>
        <v>0</v>
      </c>
      <c r="I83" s="88"/>
      <c r="J83" s="88"/>
      <c r="K83" s="88"/>
      <c r="L83" s="88"/>
      <c r="M83" s="86"/>
      <c r="N83" s="57">
        <f t="shared" si="3"/>
        <v>28585.47</v>
      </c>
      <c r="O83" s="89">
        <v>28585.47</v>
      </c>
      <c r="P83" s="89"/>
      <c r="Q83" s="89"/>
    </row>
    <row r="84" spans="1:17" x14ac:dyDescent="0.25">
      <c r="A84" s="4" t="s">
        <v>110</v>
      </c>
      <c r="B84" s="220">
        <f t="shared" si="4"/>
        <v>0</v>
      </c>
      <c r="C84" s="220"/>
      <c r="D84" s="220"/>
      <c r="E84" s="220"/>
      <c r="F84" s="220"/>
      <c r="G84" s="229"/>
      <c r="H84" s="88">
        <f t="shared" si="6"/>
        <v>0</v>
      </c>
      <c r="I84" s="88"/>
      <c r="J84" s="88"/>
      <c r="K84" s="88"/>
      <c r="L84" s="88"/>
      <c r="M84" s="86"/>
      <c r="N84" s="57">
        <f t="shared" si="3"/>
        <v>0</v>
      </c>
      <c r="O84" s="89"/>
      <c r="P84" s="89"/>
      <c r="Q84" s="89"/>
    </row>
    <row r="85" spans="1:17" x14ac:dyDescent="0.25">
      <c r="A85" s="5" t="s">
        <v>111</v>
      </c>
      <c r="B85" s="220">
        <f t="shared" si="4"/>
        <v>0</v>
      </c>
      <c r="C85" s="220"/>
      <c r="D85" s="220"/>
      <c r="E85" s="220"/>
      <c r="F85" s="220"/>
      <c r="G85" s="229"/>
      <c r="H85" s="88">
        <f t="shared" si="6"/>
        <v>0</v>
      </c>
      <c r="I85" s="88"/>
      <c r="J85" s="88"/>
      <c r="K85" s="88"/>
      <c r="L85" s="88"/>
      <c r="M85" s="86"/>
      <c r="N85" s="57">
        <f t="shared" si="3"/>
        <v>0</v>
      </c>
      <c r="O85" s="89"/>
      <c r="P85" s="89"/>
      <c r="Q85" s="89"/>
    </row>
    <row r="86" spans="1:17" x14ac:dyDescent="0.25">
      <c r="A86" s="4" t="s">
        <v>112</v>
      </c>
      <c r="B86" s="220">
        <f t="shared" si="4"/>
        <v>0</v>
      </c>
      <c r="C86" s="220"/>
      <c r="D86" s="220"/>
      <c r="E86" s="220"/>
      <c r="F86" s="220"/>
      <c r="G86" s="229"/>
      <c r="H86" s="88">
        <f t="shared" si="6"/>
        <v>0</v>
      </c>
      <c r="I86" s="88"/>
      <c r="J86" s="88"/>
      <c r="K86" s="88">
        <f>-ROUNDUP(H140,-1)</f>
        <v>0</v>
      </c>
      <c r="L86" s="88"/>
      <c r="M86" s="86"/>
      <c r="N86" s="57">
        <f t="shared" si="3"/>
        <v>-459819.12</v>
      </c>
      <c r="O86" s="89">
        <v>-459819.12</v>
      </c>
      <c r="P86" s="89"/>
      <c r="Q86" s="89"/>
    </row>
    <row r="87" spans="1:17" x14ac:dyDescent="0.25">
      <c r="A87" s="4" t="s">
        <v>113</v>
      </c>
      <c r="B87" s="220">
        <f t="shared" si="4"/>
        <v>0</v>
      </c>
      <c r="C87" s="220"/>
      <c r="D87" s="220"/>
      <c r="E87" s="220"/>
      <c r="F87" s="220"/>
      <c r="G87" s="229"/>
      <c r="H87" s="88">
        <f t="shared" si="6"/>
        <v>-497860</v>
      </c>
      <c r="I87" s="88">
        <f>-ROUNDUP(I140,-1)</f>
        <v>-497860</v>
      </c>
      <c r="J87" s="88"/>
      <c r="K87" s="88"/>
      <c r="L87" s="88"/>
      <c r="M87" s="86"/>
      <c r="N87" s="57">
        <f t="shared" si="3"/>
        <v>-357860.75</v>
      </c>
      <c r="O87" s="89">
        <v>-357860.75</v>
      </c>
      <c r="P87" s="89"/>
      <c r="Q87" s="89"/>
    </row>
    <row r="88" spans="1:17" x14ac:dyDescent="0.25">
      <c r="A88" s="5" t="s">
        <v>114</v>
      </c>
      <c r="B88" s="220">
        <f t="shared" si="4"/>
        <v>0</v>
      </c>
      <c r="C88" s="220"/>
      <c r="D88" s="220"/>
      <c r="E88" s="220"/>
      <c r="F88" s="220"/>
      <c r="G88" s="229"/>
      <c r="H88" s="88">
        <f t="shared" si="6"/>
        <v>0</v>
      </c>
      <c r="I88" s="88"/>
      <c r="J88" s="88"/>
      <c r="K88" s="88"/>
      <c r="L88" s="88"/>
      <c r="M88" s="86"/>
      <c r="N88" s="57">
        <f t="shared" si="3"/>
        <v>0</v>
      </c>
      <c r="O88" s="89"/>
      <c r="P88" s="89"/>
      <c r="Q88" s="89"/>
    </row>
    <row r="89" spans="1:17" x14ac:dyDescent="0.25">
      <c r="A89" s="4" t="s">
        <v>115</v>
      </c>
      <c r="B89" s="220">
        <f t="shared" si="4"/>
        <v>0</v>
      </c>
      <c r="C89" s="220"/>
      <c r="D89" s="220"/>
      <c r="E89" s="220"/>
      <c r="F89" s="220"/>
      <c r="G89" s="229"/>
      <c r="H89" s="88">
        <f t="shared" si="6"/>
        <v>0</v>
      </c>
      <c r="I89" s="88"/>
      <c r="J89" s="88"/>
      <c r="K89" s="88"/>
      <c r="L89" s="88"/>
      <c r="M89" s="86"/>
      <c r="N89" s="57">
        <f t="shared" si="3"/>
        <v>0</v>
      </c>
      <c r="O89" s="89"/>
      <c r="P89" s="89"/>
      <c r="Q89" s="89"/>
    </row>
    <row r="90" spans="1:17" x14ac:dyDescent="0.25">
      <c r="A90" s="5" t="s">
        <v>116</v>
      </c>
      <c r="B90" s="220">
        <f t="shared" si="4"/>
        <v>0</v>
      </c>
      <c r="C90" s="220"/>
      <c r="D90" s="220"/>
      <c r="E90" s="220"/>
      <c r="F90" s="220"/>
      <c r="G90" s="229"/>
      <c r="H90" s="88">
        <f t="shared" si="6"/>
        <v>0</v>
      </c>
      <c r="I90" s="88"/>
      <c r="J90" s="88"/>
      <c r="K90" s="88"/>
      <c r="L90" s="88"/>
      <c r="M90" s="86"/>
      <c r="N90" s="57">
        <f t="shared" si="3"/>
        <v>0</v>
      </c>
      <c r="O90" s="89"/>
      <c r="P90" s="89"/>
      <c r="Q90" s="89"/>
    </row>
    <row r="91" spans="1:17" x14ac:dyDescent="0.25">
      <c r="A91" s="5" t="s">
        <v>117</v>
      </c>
      <c r="B91" s="220">
        <f t="shared" si="4"/>
        <v>0</v>
      </c>
      <c r="C91" s="220"/>
      <c r="D91" s="220"/>
      <c r="E91" s="220"/>
      <c r="F91" s="220"/>
      <c r="G91" s="229"/>
      <c r="H91" s="88">
        <f t="shared" si="6"/>
        <v>0</v>
      </c>
      <c r="I91" s="88"/>
      <c r="J91" s="88"/>
      <c r="K91" s="88"/>
      <c r="L91" s="88"/>
      <c r="M91" s="86"/>
      <c r="N91" s="57">
        <f t="shared" si="3"/>
        <v>0</v>
      </c>
      <c r="O91" s="89"/>
      <c r="P91" s="89"/>
      <c r="Q91" s="89"/>
    </row>
    <row r="92" spans="1:17" x14ac:dyDescent="0.25">
      <c r="A92" s="5" t="s">
        <v>6</v>
      </c>
      <c r="B92" s="220">
        <f t="shared" si="4"/>
        <v>0</v>
      </c>
      <c r="C92" s="220"/>
      <c r="D92" s="220"/>
      <c r="E92" s="220"/>
      <c r="F92" s="220"/>
      <c r="G92" s="229"/>
      <c r="H92" s="88">
        <f t="shared" si="6"/>
        <v>-92861</v>
      </c>
      <c r="I92" s="88"/>
      <c r="J92" s="88">
        <f>-J54-J64-J76-J115</f>
        <v>-92861</v>
      </c>
      <c r="K92" s="88"/>
      <c r="L92" s="88"/>
      <c r="M92" s="86"/>
      <c r="N92" s="57">
        <f t="shared" si="3"/>
        <v>0</v>
      </c>
      <c r="O92" s="89">
        <v>0</v>
      </c>
      <c r="P92" s="89"/>
      <c r="Q92" s="89"/>
    </row>
    <row r="93" spans="1:17" x14ac:dyDescent="0.25">
      <c r="A93" s="4" t="s">
        <v>118</v>
      </c>
      <c r="B93" s="220">
        <f t="shared" si="4"/>
        <v>0</v>
      </c>
      <c r="C93" s="220"/>
      <c r="D93" s="220"/>
      <c r="E93" s="220"/>
      <c r="F93" s="220"/>
      <c r="G93" s="229"/>
      <c r="H93" s="88">
        <f t="shared" si="6"/>
        <v>0</v>
      </c>
      <c r="I93" s="88"/>
      <c r="J93" s="88"/>
      <c r="K93" s="88"/>
      <c r="L93" s="88"/>
      <c r="M93" s="86"/>
      <c r="N93" s="57">
        <f t="shared" si="3"/>
        <v>-5055.1499999999996</v>
      </c>
      <c r="O93" s="89">
        <v>-5055.1499999999996</v>
      </c>
      <c r="P93" s="89"/>
      <c r="Q93" s="89"/>
    </row>
    <row r="94" spans="1:17" x14ac:dyDescent="0.25">
      <c r="A94" s="5" t="s">
        <v>85</v>
      </c>
      <c r="B94" s="220">
        <f t="shared" si="4"/>
        <v>0</v>
      </c>
      <c r="C94" s="220"/>
      <c r="D94" s="220"/>
      <c r="E94" s="220"/>
      <c r="F94" s="220"/>
      <c r="G94" s="229"/>
      <c r="H94" s="88">
        <f t="shared" si="6"/>
        <v>0</v>
      </c>
      <c r="I94" s="88"/>
      <c r="J94" s="88"/>
      <c r="K94" s="88"/>
      <c r="L94" s="88"/>
      <c r="M94" s="86"/>
      <c r="N94" s="57">
        <f t="shared" si="3"/>
        <v>0</v>
      </c>
      <c r="O94" s="89"/>
      <c r="P94" s="89"/>
      <c r="Q94" s="89"/>
    </row>
    <row r="95" spans="1:17" x14ac:dyDescent="0.25">
      <c r="A95" s="4" t="s">
        <v>62</v>
      </c>
      <c r="B95" s="220">
        <f t="shared" si="4"/>
        <v>0</v>
      </c>
      <c r="C95" s="220"/>
      <c r="D95" s="220"/>
      <c r="E95" s="220"/>
      <c r="F95" s="220"/>
      <c r="G95" s="229"/>
      <c r="H95" s="88">
        <f t="shared" si="6"/>
        <v>0</v>
      </c>
      <c r="I95" s="88"/>
      <c r="J95" s="88"/>
      <c r="K95" s="88"/>
      <c r="L95" s="88"/>
      <c r="M95" s="86"/>
      <c r="N95" s="57">
        <f t="shared" si="3"/>
        <v>0</v>
      </c>
      <c r="O95" s="89"/>
      <c r="P95" s="89"/>
      <c r="Q95" s="89"/>
    </row>
    <row r="96" spans="1:17" x14ac:dyDescent="0.25">
      <c r="A96" s="5" t="s">
        <v>119</v>
      </c>
      <c r="B96" s="220">
        <f t="shared" si="4"/>
        <v>0</v>
      </c>
      <c r="C96" s="220"/>
      <c r="D96" s="220"/>
      <c r="E96" s="220"/>
      <c r="F96" s="220"/>
      <c r="G96" s="229"/>
      <c r="H96" s="88">
        <f t="shared" si="6"/>
        <v>0</v>
      </c>
      <c r="I96" s="88"/>
      <c r="J96" s="88"/>
      <c r="K96" s="88"/>
      <c r="L96" s="88"/>
      <c r="M96" s="86"/>
      <c r="N96" s="57">
        <f t="shared" si="3"/>
        <v>-145819</v>
      </c>
      <c r="O96" s="89"/>
      <c r="P96" s="89"/>
      <c r="Q96" s="89">
        <v>-145819</v>
      </c>
    </row>
    <row r="97" spans="1:17" x14ac:dyDescent="0.25">
      <c r="A97" s="4" t="s">
        <v>120</v>
      </c>
      <c r="B97" s="220">
        <f t="shared" si="4"/>
        <v>0</v>
      </c>
      <c r="C97" s="220"/>
      <c r="D97" s="220"/>
      <c r="E97" s="220"/>
      <c r="F97" s="220"/>
      <c r="G97" s="229"/>
      <c r="H97" s="88">
        <f t="shared" si="6"/>
        <v>0</v>
      </c>
      <c r="I97" s="88"/>
      <c r="J97" s="88"/>
      <c r="K97" s="88"/>
      <c r="L97" s="88"/>
      <c r="M97" s="86"/>
      <c r="N97" s="57">
        <f t="shared" si="3"/>
        <v>0</v>
      </c>
      <c r="O97" s="89"/>
      <c r="P97" s="89"/>
      <c r="Q97" s="89"/>
    </row>
    <row r="98" spans="1:17" x14ac:dyDescent="0.25">
      <c r="A98" s="4" t="s">
        <v>121</v>
      </c>
      <c r="B98" s="220">
        <f t="shared" si="4"/>
        <v>0</v>
      </c>
      <c r="C98" s="220"/>
      <c r="D98" s="220"/>
      <c r="E98" s="220"/>
      <c r="F98" s="220"/>
      <c r="G98" s="229"/>
      <c r="H98" s="88">
        <f t="shared" si="6"/>
        <v>0</v>
      </c>
      <c r="I98" s="88"/>
      <c r="J98" s="88"/>
      <c r="K98" s="88"/>
      <c r="L98" s="88"/>
      <c r="M98" s="86"/>
      <c r="N98" s="57">
        <f t="shared" si="3"/>
        <v>0</v>
      </c>
      <c r="O98" s="89"/>
      <c r="P98" s="89"/>
      <c r="Q98" s="89"/>
    </row>
    <row r="99" spans="1:17" x14ac:dyDescent="0.25">
      <c r="A99" s="4" t="s">
        <v>63</v>
      </c>
      <c r="B99" s="220">
        <f t="shared" si="4"/>
        <v>0</v>
      </c>
      <c r="C99" s="220"/>
      <c r="D99" s="220"/>
      <c r="E99" s="220"/>
      <c r="F99" s="220"/>
      <c r="G99" s="229"/>
      <c r="H99" s="88">
        <f t="shared" si="6"/>
        <v>0</v>
      </c>
      <c r="I99" s="88"/>
      <c r="J99" s="88"/>
      <c r="K99" s="88"/>
      <c r="L99" s="88"/>
      <c r="M99" s="86"/>
      <c r="N99" s="57">
        <f t="shared" si="3"/>
        <v>0</v>
      </c>
      <c r="O99" s="89"/>
      <c r="P99" s="89"/>
      <c r="Q99" s="89"/>
    </row>
    <row r="100" spans="1:17" x14ac:dyDescent="0.25">
      <c r="A100" s="4" t="s">
        <v>64</v>
      </c>
      <c r="B100" s="220">
        <f t="shared" si="4"/>
        <v>0</v>
      </c>
      <c r="C100" s="220"/>
      <c r="D100" s="220"/>
      <c r="E100" s="220"/>
      <c r="F100" s="220"/>
      <c r="G100" s="229"/>
      <c r="H100" s="88">
        <f t="shared" si="6"/>
        <v>0</v>
      </c>
      <c r="I100" s="88"/>
      <c r="J100" s="88"/>
      <c r="K100" s="88"/>
      <c r="L100" s="88"/>
      <c r="M100" s="86"/>
      <c r="N100" s="57">
        <f t="shared" si="3"/>
        <v>0</v>
      </c>
      <c r="O100" s="89"/>
      <c r="P100" s="89"/>
      <c r="Q100" s="89"/>
    </row>
    <row r="101" spans="1:17" x14ac:dyDescent="0.25">
      <c r="A101" s="4" t="s">
        <v>122</v>
      </c>
      <c r="B101" s="220">
        <f t="shared" si="4"/>
        <v>0</v>
      </c>
      <c r="C101" s="220"/>
      <c r="D101" s="220"/>
      <c r="E101" s="220"/>
      <c r="F101" s="220"/>
      <c r="G101" s="229"/>
      <c r="H101" s="88">
        <f t="shared" si="6"/>
        <v>0</v>
      </c>
      <c r="I101" s="88"/>
      <c r="J101" s="88"/>
      <c r="K101" s="88"/>
      <c r="L101" s="88"/>
      <c r="M101" s="86"/>
      <c r="N101" s="57">
        <f t="shared" si="3"/>
        <v>0</v>
      </c>
      <c r="O101" s="89"/>
      <c r="P101" s="89"/>
      <c r="Q101" s="89"/>
    </row>
    <row r="102" spans="1:17" x14ac:dyDescent="0.25">
      <c r="A102" s="5" t="s">
        <v>65</v>
      </c>
      <c r="B102" s="220">
        <f t="shared" si="4"/>
        <v>0</v>
      </c>
      <c r="C102" s="220"/>
      <c r="D102" s="220"/>
      <c r="E102" s="220"/>
      <c r="F102" s="220"/>
      <c r="G102" s="229"/>
      <c r="H102" s="88">
        <f t="shared" si="6"/>
        <v>0</v>
      </c>
      <c r="I102" s="88"/>
      <c r="J102" s="88"/>
      <c r="K102" s="88"/>
      <c r="L102" s="88"/>
      <c r="M102" s="86"/>
      <c r="N102" s="57">
        <f t="shared" si="3"/>
        <v>-831.61</v>
      </c>
      <c r="O102" s="89">
        <v>-831.61</v>
      </c>
      <c r="P102" s="89"/>
      <c r="Q102" s="89"/>
    </row>
    <row r="103" spans="1:17" x14ac:dyDescent="0.25">
      <c r="A103" s="4" t="s">
        <v>66</v>
      </c>
      <c r="B103" s="220">
        <f t="shared" si="4"/>
        <v>0</v>
      </c>
      <c r="C103" s="220"/>
      <c r="D103" s="220"/>
      <c r="E103" s="220"/>
      <c r="F103" s="220"/>
      <c r="G103" s="229"/>
      <c r="H103" s="88">
        <f t="shared" si="6"/>
        <v>0</v>
      </c>
      <c r="I103" s="88"/>
      <c r="J103" s="88"/>
      <c r="K103" s="88"/>
      <c r="L103" s="88"/>
      <c r="M103" s="86"/>
      <c r="N103" s="57">
        <f t="shared" si="3"/>
        <v>0</v>
      </c>
      <c r="O103" s="89"/>
      <c r="P103" s="89"/>
      <c r="Q103" s="89"/>
    </row>
    <row r="104" spans="1:17" x14ac:dyDescent="0.25">
      <c r="A104" s="4" t="s">
        <v>123</v>
      </c>
      <c r="B104" s="220">
        <f t="shared" si="4"/>
        <v>0</v>
      </c>
      <c r="C104" s="220"/>
      <c r="D104" s="220"/>
      <c r="E104" s="220"/>
      <c r="F104" s="220"/>
      <c r="G104" s="229"/>
      <c r="H104" s="88">
        <f t="shared" si="6"/>
        <v>0</v>
      </c>
      <c r="I104" s="88"/>
      <c r="J104" s="88"/>
      <c r="K104" s="88"/>
      <c r="L104" s="88"/>
      <c r="M104" s="86"/>
      <c r="N104" s="57">
        <f t="shared" si="3"/>
        <v>0</v>
      </c>
      <c r="O104" s="89"/>
      <c r="P104" s="89"/>
      <c r="Q104" s="89"/>
    </row>
    <row r="105" spans="1:17" x14ac:dyDescent="0.25">
      <c r="A105" s="4" t="s">
        <v>67</v>
      </c>
      <c r="B105" s="220">
        <f t="shared" si="4"/>
        <v>0</v>
      </c>
      <c r="C105" s="220"/>
      <c r="D105" s="220"/>
      <c r="E105" s="220"/>
      <c r="F105" s="220"/>
      <c r="G105" s="229"/>
      <c r="H105" s="88">
        <f t="shared" si="6"/>
        <v>0</v>
      </c>
      <c r="I105" s="88"/>
      <c r="J105" s="88"/>
      <c r="K105" s="88"/>
      <c r="L105" s="88"/>
      <c r="M105" s="86"/>
      <c r="N105" s="57">
        <f t="shared" si="3"/>
        <v>0</v>
      </c>
      <c r="O105" s="89"/>
      <c r="P105" s="89"/>
      <c r="Q105" s="89"/>
    </row>
    <row r="106" spans="1:17" x14ac:dyDescent="0.25">
      <c r="A106" s="4" t="s">
        <v>124</v>
      </c>
      <c r="B106" s="220">
        <f t="shared" si="4"/>
        <v>0</v>
      </c>
      <c r="C106" s="220"/>
      <c r="D106" s="220"/>
      <c r="E106" s="220"/>
      <c r="F106" s="220"/>
      <c r="G106" s="229"/>
      <c r="H106" s="88">
        <f t="shared" si="6"/>
        <v>0</v>
      </c>
      <c r="I106" s="88"/>
      <c r="J106" s="88"/>
      <c r="K106" s="88"/>
      <c r="L106" s="88"/>
      <c r="M106" s="86"/>
      <c r="N106" s="57">
        <f t="shared" si="3"/>
        <v>0</v>
      </c>
      <c r="O106" s="89"/>
      <c r="P106" s="89"/>
      <c r="Q106" s="89"/>
    </row>
    <row r="107" spans="1:17" x14ac:dyDescent="0.25">
      <c r="A107" s="5" t="s">
        <v>125</v>
      </c>
      <c r="B107" s="220">
        <f t="shared" si="4"/>
        <v>0</v>
      </c>
      <c r="C107" s="220"/>
      <c r="D107" s="220"/>
      <c r="E107" s="220"/>
      <c r="F107" s="220"/>
      <c r="G107" s="229"/>
      <c r="H107" s="88">
        <f t="shared" si="6"/>
        <v>0</v>
      </c>
      <c r="I107" s="88"/>
      <c r="J107" s="88"/>
      <c r="K107" s="88"/>
      <c r="L107" s="88"/>
      <c r="M107" s="86"/>
      <c r="N107" s="57">
        <f t="shared" si="3"/>
        <v>0</v>
      </c>
      <c r="O107" s="89"/>
      <c r="P107" s="89"/>
      <c r="Q107" s="89"/>
    </row>
    <row r="108" spans="1:17" x14ac:dyDescent="0.25">
      <c r="A108" s="4" t="s">
        <v>68</v>
      </c>
      <c r="B108" s="220">
        <f t="shared" si="4"/>
        <v>0</v>
      </c>
      <c r="C108" s="220"/>
      <c r="D108" s="220"/>
      <c r="E108" s="220"/>
      <c r="F108" s="220"/>
      <c r="G108" s="229"/>
      <c r="H108" s="88">
        <f t="shared" si="6"/>
        <v>0</v>
      </c>
      <c r="I108" s="88"/>
      <c r="J108" s="88"/>
      <c r="K108" s="88"/>
      <c r="L108" s="88"/>
      <c r="M108" s="86"/>
      <c r="N108" s="57">
        <f t="shared" si="3"/>
        <v>0</v>
      </c>
      <c r="O108" s="89"/>
      <c r="P108" s="89"/>
      <c r="Q108" s="89"/>
    </row>
    <row r="109" spans="1:17" x14ac:dyDescent="0.25">
      <c r="A109" s="5" t="s">
        <v>69</v>
      </c>
      <c r="B109" s="220">
        <f t="shared" si="4"/>
        <v>0</v>
      </c>
      <c r="C109" s="220"/>
      <c r="D109" s="220"/>
      <c r="E109" s="220"/>
      <c r="F109" s="220"/>
      <c r="G109" s="229"/>
      <c r="H109" s="88">
        <f t="shared" si="6"/>
        <v>0</v>
      </c>
      <c r="I109" s="88"/>
      <c r="J109" s="88"/>
      <c r="K109" s="88"/>
      <c r="L109" s="88"/>
      <c r="M109" s="86"/>
      <c r="N109" s="57">
        <f t="shared" si="3"/>
        <v>0</v>
      </c>
      <c r="O109" s="89"/>
      <c r="P109" s="89"/>
      <c r="Q109" s="89"/>
    </row>
    <row r="110" spans="1:17" x14ac:dyDescent="0.25">
      <c r="A110" s="4" t="s">
        <v>70</v>
      </c>
      <c r="B110" s="220">
        <f t="shared" si="4"/>
        <v>0</v>
      </c>
      <c r="C110" s="220"/>
      <c r="D110" s="220"/>
      <c r="E110" s="220"/>
      <c r="F110" s="220"/>
      <c r="G110" s="229"/>
      <c r="H110" s="88">
        <f t="shared" si="6"/>
        <v>0</v>
      </c>
      <c r="I110" s="88"/>
      <c r="J110" s="88"/>
      <c r="K110" s="88"/>
      <c r="L110" s="88"/>
      <c r="M110" s="86"/>
      <c r="N110" s="57">
        <f t="shared" si="3"/>
        <v>0</v>
      </c>
      <c r="O110" s="89"/>
      <c r="P110" s="89"/>
      <c r="Q110" s="89"/>
    </row>
    <row r="111" spans="1:17" x14ac:dyDescent="0.25">
      <c r="A111" s="4" t="s">
        <v>71</v>
      </c>
      <c r="B111" s="220">
        <f t="shared" si="4"/>
        <v>0</v>
      </c>
      <c r="C111" s="220"/>
      <c r="D111" s="220"/>
      <c r="E111" s="220"/>
      <c r="F111" s="220"/>
      <c r="G111" s="229"/>
      <c r="H111" s="88">
        <f t="shared" si="6"/>
        <v>0</v>
      </c>
      <c r="I111" s="88"/>
      <c r="J111" s="88"/>
      <c r="K111" s="88"/>
      <c r="L111" s="88"/>
      <c r="M111" s="86"/>
      <c r="N111" s="57">
        <f t="shared" si="3"/>
        <v>0</v>
      </c>
      <c r="O111" s="89"/>
      <c r="P111" s="89"/>
      <c r="Q111" s="89"/>
    </row>
    <row r="112" spans="1:17" x14ac:dyDescent="0.25">
      <c r="A112" s="5" t="s">
        <v>72</v>
      </c>
      <c r="B112" s="220">
        <f t="shared" si="4"/>
        <v>0</v>
      </c>
      <c r="C112" s="220"/>
      <c r="D112" s="220"/>
      <c r="E112" s="220"/>
      <c r="F112" s="220"/>
      <c r="G112" s="229"/>
      <c r="H112" s="88">
        <f t="shared" si="6"/>
        <v>0</v>
      </c>
      <c r="I112" s="88"/>
      <c r="J112" s="88"/>
      <c r="K112" s="88"/>
      <c r="L112" s="88"/>
      <c r="M112" s="86"/>
      <c r="N112" s="57">
        <f t="shared" si="3"/>
        <v>0</v>
      </c>
      <c r="O112" s="89"/>
      <c r="P112" s="89"/>
      <c r="Q112" s="89"/>
    </row>
    <row r="113" spans="1:17" x14ac:dyDescent="0.25">
      <c r="A113" s="5" t="s">
        <v>73</v>
      </c>
      <c r="B113" s="220">
        <f t="shared" si="4"/>
        <v>0</v>
      </c>
      <c r="C113" s="220"/>
      <c r="D113" s="220"/>
      <c r="E113" s="220"/>
      <c r="F113" s="220"/>
      <c r="G113" s="229"/>
      <c r="H113" s="88">
        <f t="shared" si="6"/>
        <v>-129</v>
      </c>
      <c r="I113" s="88">
        <f>-129</f>
        <v>-129</v>
      </c>
      <c r="J113" s="88"/>
      <c r="K113" s="88"/>
      <c r="L113" s="88"/>
      <c r="M113" s="86"/>
      <c r="N113" s="57">
        <f t="shared" si="3"/>
        <v>-129.28</v>
      </c>
      <c r="O113" s="89">
        <v>-129.28</v>
      </c>
      <c r="P113" s="89"/>
      <c r="Q113" s="89"/>
    </row>
    <row r="114" spans="1:17" x14ac:dyDescent="0.25">
      <c r="A114" s="7" t="s">
        <v>74</v>
      </c>
      <c r="B114" s="220">
        <f t="shared" si="4"/>
        <v>0</v>
      </c>
      <c r="C114" s="220"/>
      <c r="D114" s="220"/>
      <c r="E114" s="220"/>
      <c r="F114" s="220"/>
      <c r="G114" s="229"/>
      <c r="H114" s="88">
        <f t="shared" si="6"/>
        <v>0</v>
      </c>
      <c r="I114" s="88"/>
      <c r="J114" s="88"/>
      <c r="K114" s="88"/>
      <c r="L114" s="88"/>
      <c r="M114" s="86"/>
      <c r="N114" s="57">
        <f t="shared" si="3"/>
        <v>0</v>
      </c>
      <c r="O114" s="89"/>
      <c r="P114" s="89"/>
      <c r="Q114" s="89"/>
    </row>
    <row r="115" spans="1:17" x14ac:dyDescent="0.25">
      <c r="A115" s="5" t="s">
        <v>24</v>
      </c>
      <c r="B115" s="220">
        <f t="shared" si="4"/>
        <v>0</v>
      </c>
      <c r="C115" s="220"/>
      <c r="D115" s="220"/>
      <c r="E115" s="220"/>
      <c r="F115" s="220"/>
      <c r="G115" s="229"/>
      <c r="H115" s="88">
        <f t="shared" si="6"/>
        <v>-14835</v>
      </c>
      <c r="I115" s="88">
        <v>-14455</v>
      </c>
      <c r="J115" s="88">
        <v>-380</v>
      </c>
      <c r="K115" s="88"/>
      <c r="L115" s="88"/>
      <c r="M115" s="86"/>
      <c r="N115" s="57">
        <f t="shared" si="3"/>
        <v>-9497.07</v>
      </c>
      <c r="O115" s="89">
        <v>-9497.07</v>
      </c>
      <c r="P115" s="89"/>
      <c r="Q115" s="89"/>
    </row>
    <row r="116" spans="1:17" x14ac:dyDescent="0.25">
      <c r="A116" s="5" t="s">
        <v>75</v>
      </c>
      <c r="B116" s="220">
        <f t="shared" si="4"/>
        <v>0</v>
      </c>
      <c r="C116" s="220"/>
      <c r="D116" s="220"/>
      <c r="E116" s="220"/>
      <c r="F116" s="220"/>
      <c r="G116" s="229"/>
      <c r="H116" s="88">
        <f t="shared" si="6"/>
        <v>0</v>
      </c>
      <c r="I116" s="88"/>
      <c r="J116" s="88"/>
      <c r="K116" s="88"/>
      <c r="L116" s="88"/>
      <c r="M116" s="86"/>
      <c r="N116" s="57">
        <f t="shared" si="3"/>
        <v>0</v>
      </c>
      <c r="O116" s="89"/>
      <c r="P116" s="89"/>
      <c r="Q116" s="89"/>
    </row>
    <row r="117" spans="1:17" x14ac:dyDescent="0.25">
      <c r="A117" s="4" t="s">
        <v>76</v>
      </c>
      <c r="B117" s="220">
        <f t="shared" si="4"/>
        <v>0</v>
      </c>
      <c r="C117" s="220"/>
      <c r="D117" s="220"/>
      <c r="E117" s="220"/>
      <c r="F117" s="220"/>
      <c r="G117" s="229"/>
      <c r="H117" s="88">
        <f t="shared" si="6"/>
        <v>0</v>
      </c>
      <c r="I117" s="88"/>
      <c r="J117" s="88"/>
      <c r="K117" s="88"/>
      <c r="L117" s="88"/>
      <c r="M117" s="86"/>
      <c r="N117" s="57">
        <f t="shared" si="3"/>
        <v>0</v>
      </c>
      <c r="O117" s="89"/>
      <c r="P117" s="89"/>
      <c r="Q117" s="89"/>
    </row>
    <row r="118" spans="1:17" x14ac:dyDescent="0.25">
      <c r="A118" s="4" t="s">
        <v>25</v>
      </c>
      <c r="B118" s="220">
        <f t="shared" si="4"/>
        <v>0</v>
      </c>
      <c r="C118" s="220"/>
      <c r="D118" s="220"/>
      <c r="E118" s="220"/>
      <c r="F118" s="220"/>
      <c r="G118" s="229"/>
      <c r="H118" s="88">
        <f t="shared" si="6"/>
        <v>0</v>
      </c>
      <c r="I118" s="88"/>
      <c r="J118" s="88"/>
      <c r="K118" s="88"/>
      <c r="L118" s="88"/>
      <c r="M118" s="86"/>
      <c r="N118" s="57">
        <f t="shared" si="3"/>
        <v>-4736.51</v>
      </c>
      <c r="O118" s="89">
        <v>-4736.51</v>
      </c>
      <c r="P118" s="89"/>
      <c r="Q118" s="89"/>
    </row>
    <row r="119" spans="1:17" x14ac:dyDescent="0.25">
      <c r="A119" s="4" t="s">
        <v>77</v>
      </c>
      <c r="B119" s="220">
        <f t="shared" si="4"/>
        <v>0</v>
      </c>
      <c r="C119" s="220"/>
      <c r="D119" s="220"/>
      <c r="E119" s="220"/>
      <c r="F119" s="220"/>
      <c r="G119" s="229"/>
      <c r="H119" s="88">
        <f t="shared" si="6"/>
        <v>0</v>
      </c>
      <c r="I119" s="88"/>
      <c r="J119" s="88"/>
      <c r="K119" s="88"/>
      <c r="L119" s="88"/>
      <c r="M119" s="86"/>
      <c r="N119" s="57">
        <f t="shared" si="3"/>
        <v>-36.54</v>
      </c>
      <c r="O119" s="89">
        <v>-36.54</v>
      </c>
      <c r="P119" s="89"/>
      <c r="Q119" s="89"/>
    </row>
    <row r="120" spans="1:17" x14ac:dyDescent="0.25">
      <c r="A120" s="5" t="s">
        <v>26</v>
      </c>
      <c r="B120" s="220">
        <f t="shared" si="4"/>
        <v>0</v>
      </c>
      <c r="C120" s="220"/>
      <c r="D120" s="220"/>
      <c r="E120" s="220"/>
      <c r="F120" s="220"/>
      <c r="G120" s="229"/>
      <c r="H120" s="88">
        <f t="shared" si="6"/>
        <v>-3600</v>
      </c>
      <c r="I120" s="88">
        <f>-I32</f>
        <v>-1800</v>
      </c>
      <c r="J120" s="88"/>
      <c r="K120" s="88">
        <f>-K32</f>
        <v>-1800</v>
      </c>
      <c r="L120" s="88"/>
      <c r="M120" s="86"/>
      <c r="N120" s="57">
        <f t="shared" si="3"/>
        <v>-8616.89</v>
      </c>
      <c r="O120" s="89">
        <v>-8616.89</v>
      </c>
      <c r="P120" s="89"/>
      <c r="Q120" s="89"/>
    </row>
    <row r="121" spans="1:17" x14ac:dyDescent="0.25">
      <c r="A121" s="5" t="s">
        <v>78</v>
      </c>
      <c r="B121" s="220">
        <f t="shared" si="4"/>
        <v>0</v>
      </c>
      <c r="C121" s="220"/>
      <c r="D121" s="220"/>
      <c r="E121" s="220"/>
      <c r="F121" s="220"/>
      <c r="G121" s="229"/>
      <c r="H121" s="88">
        <f t="shared" si="6"/>
        <v>0</v>
      </c>
      <c r="I121" s="88"/>
      <c r="J121" s="88"/>
      <c r="K121" s="88"/>
      <c r="L121" s="88"/>
      <c r="M121" s="86"/>
      <c r="N121" s="57">
        <f t="shared" si="3"/>
        <v>0</v>
      </c>
      <c r="O121" s="89"/>
      <c r="P121" s="89"/>
      <c r="Q121" s="89"/>
    </row>
    <row r="122" spans="1:17" x14ac:dyDescent="0.25">
      <c r="A122" s="4" t="s">
        <v>79</v>
      </c>
      <c r="B122" s="220">
        <f t="shared" si="4"/>
        <v>0</v>
      </c>
      <c r="C122" s="220"/>
      <c r="D122" s="220"/>
      <c r="E122" s="220"/>
      <c r="F122" s="220"/>
      <c r="G122" s="229"/>
      <c r="H122" s="88">
        <f t="shared" si="6"/>
        <v>0</v>
      </c>
      <c r="I122" s="88"/>
      <c r="J122" s="88"/>
      <c r="K122" s="88"/>
      <c r="L122" s="88"/>
      <c r="M122" s="86"/>
      <c r="N122" s="57">
        <f t="shared" si="3"/>
        <v>-1923.84</v>
      </c>
      <c r="O122" s="89"/>
      <c r="P122" s="89"/>
      <c r="Q122" s="89">
        <v>-1923.84</v>
      </c>
    </row>
    <row r="123" spans="1:17" x14ac:dyDescent="0.25">
      <c r="A123" s="4" t="s">
        <v>80</v>
      </c>
      <c r="B123" s="220">
        <f t="shared" si="4"/>
        <v>0</v>
      </c>
      <c r="C123" s="220"/>
      <c r="D123" s="220"/>
      <c r="E123" s="220"/>
      <c r="F123" s="220"/>
      <c r="G123" s="229"/>
      <c r="H123" s="88">
        <f t="shared" si="6"/>
        <v>0</v>
      </c>
      <c r="I123" s="88"/>
      <c r="J123" s="88"/>
      <c r="K123" s="88"/>
      <c r="L123" s="88"/>
      <c r="M123" s="86"/>
      <c r="N123" s="57">
        <f t="shared" si="3"/>
        <v>1923.84</v>
      </c>
      <c r="O123" s="89"/>
      <c r="P123" s="89"/>
      <c r="Q123" s="89">
        <v>1923.84</v>
      </c>
    </row>
    <row r="124" spans="1:17" x14ac:dyDescent="0.25">
      <c r="A124" s="5" t="s">
        <v>81</v>
      </c>
      <c r="B124" s="220">
        <f t="shared" si="4"/>
        <v>0</v>
      </c>
      <c r="C124" s="220"/>
      <c r="D124" s="220"/>
      <c r="E124" s="220"/>
      <c r="F124" s="220"/>
      <c r="G124" s="229"/>
      <c r="H124" s="88">
        <f t="shared" si="6"/>
        <v>0</v>
      </c>
      <c r="I124" s="88"/>
      <c r="J124" s="88"/>
      <c r="K124" s="88"/>
      <c r="L124" s="88"/>
      <c r="M124" s="86"/>
      <c r="N124" s="57">
        <f>SUM(O124:Q124)</f>
        <v>0</v>
      </c>
      <c r="O124" s="89"/>
      <c r="P124" s="89"/>
      <c r="Q124" s="89"/>
    </row>
    <row r="125" spans="1:17" x14ac:dyDescent="0.25">
      <c r="A125" s="8" t="s">
        <v>126</v>
      </c>
      <c r="B125" s="220">
        <f>-SUM(B4:B124)</f>
        <v>-14912.424000000001</v>
      </c>
      <c r="C125" s="220">
        <f t="shared" ref="C125:F125" si="7">-SUM(C4:C124)</f>
        <v>-12658.424000000001</v>
      </c>
      <c r="D125" s="220">
        <f t="shared" si="7"/>
        <v>0</v>
      </c>
      <c r="E125" s="220">
        <f t="shared" si="7"/>
        <v>-2254</v>
      </c>
      <c r="F125" s="220">
        <f t="shared" si="7"/>
        <v>0</v>
      </c>
      <c r="G125" s="229"/>
      <c r="H125" s="88">
        <f>-SUM(H4:H124)</f>
        <v>-98738.193471547565</v>
      </c>
      <c r="I125" s="88">
        <f t="shared" ref="I125:L125" si="8">-SUM(I4:I124)</f>
        <v>19690.346195092017</v>
      </c>
      <c r="J125" s="88">
        <f t="shared" si="8"/>
        <v>0</v>
      </c>
      <c r="K125" s="88">
        <f t="shared" si="8"/>
        <v>-118428.53966663968</v>
      </c>
      <c r="L125" s="88">
        <f t="shared" si="8"/>
        <v>0</v>
      </c>
      <c r="M125" s="86"/>
      <c r="N125" s="57">
        <f>-SUM(N4:N124)</f>
        <v>78702.770000000077</v>
      </c>
      <c r="O125" s="57">
        <f>-SUM(O4:O124)</f>
        <v>-31272.75000000016</v>
      </c>
      <c r="P125" s="57">
        <f>-SUM(P4:P124)</f>
        <v>-28469</v>
      </c>
      <c r="Q125" s="57">
        <f>-SUM(Q4:Q124)</f>
        <v>138444.51999999999</v>
      </c>
    </row>
    <row r="126" spans="1:17" x14ac:dyDescent="0.25">
      <c r="A126" s="181" t="s">
        <v>272</v>
      </c>
      <c r="B126" s="66">
        <f>-SUM(B4:B78)-SUM(B80:B124)</f>
        <v>-14912.424000000001</v>
      </c>
      <c r="C126" s="66"/>
      <c r="D126" s="66"/>
      <c r="E126" s="66"/>
      <c r="F126" s="66">
        <f>F125+F79</f>
        <v>0</v>
      </c>
      <c r="G126" s="188"/>
      <c r="H126" s="66">
        <f>-SUM(H4:H78)-SUM(H80:H124)</f>
        <v>-137317.59129539679</v>
      </c>
      <c r="I126" s="66"/>
      <c r="J126" s="66"/>
      <c r="K126" s="66"/>
      <c r="L126" s="66">
        <f>L125+L79</f>
        <v>0</v>
      </c>
      <c r="M126" s="188"/>
      <c r="O126" s="66"/>
      <c r="P126" s="66"/>
      <c r="Q126" s="66"/>
    </row>
    <row r="127" spans="1:17" ht="15.75" thickBot="1" x14ac:dyDescent="0.3">
      <c r="A127"/>
      <c r="B127" s="66"/>
      <c r="C127" s="66"/>
      <c r="D127" s="66"/>
      <c r="E127" s="66"/>
      <c r="F127" s="66"/>
      <c r="G127" s="188"/>
      <c r="H127" s="66"/>
      <c r="I127" s="66"/>
      <c r="J127" s="66"/>
      <c r="K127" s="66"/>
      <c r="L127" s="66"/>
      <c r="M127" s="188"/>
      <c r="O127" s="66"/>
      <c r="P127" s="66"/>
      <c r="Q127" s="66"/>
    </row>
    <row r="128" spans="1:17" ht="16.5" thickBot="1" x14ac:dyDescent="0.3">
      <c r="A128" s="103" t="s">
        <v>249</v>
      </c>
      <c r="B128" s="104" t="s">
        <v>242</v>
      </c>
      <c r="C128" s="105" t="s">
        <v>243</v>
      </c>
      <c r="D128" s="105" t="s">
        <v>244</v>
      </c>
      <c r="E128" s="66"/>
      <c r="F128" s="66"/>
      <c r="G128" s="188"/>
      <c r="H128" s="104" t="s">
        <v>242</v>
      </c>
      <c r="I128" s="105" t="s">
        <v>243</v>
      </c>
      <c r="J128" s="105" t="s">
        <v>244</v>
      </c>
      <c r="K128" s="66"/>
      <c r="L128" s="66"/>
      <c r="M128" s="188"/>
      <c r="O128" s="66"/>
      <c r="P128" s="66"/>
      <c r="Q128" s="66"/>
    </row>
    <row r="129" spans="1:22" ht="15.75" x14ac:dyDescent="0.25">
      <c r="A129" s="106" t="s">
        <v>273</v>
      </c>
      <c r="B129" s="107">
        <v>23036</v>
      </c>
      <c r="C129" s="108">
        <v>7.82</v>
      </c>
      <c r="D129" s="164">
        <f>C129*B129</f>
        <v>180141.52000000002</v>
      </c>
      <c r="E129" s="66"/>
      <c r="F129" s="66"/>
      <c r="G129" s="188"/>
      <c r="H129" s="107">
        <v>23036</v>
      </c>
      <c r="I129" s="108">
        <v>7.82</v>
      </c>
      <c r="J129" s="164">
        <f>I129*H129</f>
        <v>180141.52000000002</v>
      </c>
      <c r="K129" s="66"/>
      <c r="L129" s="66"/>
      <c r="M129" s="188"/>
      <c r="O129" s="66"/>
      <c r="P129" s="66"/>
      <c r="Q129" s="66"/>
    </row>
    <row r="130" spans="1:22" ht="15.75" x14ac:dyDescent="0.25">
      <c r="A130" s="109" t="s">
        <v>274</v>
      </c>
      <c r="B130" s="110">
        <v>41287</v>
      </c>
      <c r="C130" s="111">
        <v>8.14</v>
      </c>
      <c r="D130" s="165">
        <f t="shared" ref="D130:D134" si="9">C130*B130</f>
        <v>336076.18000000005</v>
      </c>
      <c r="E130" s="66"/>
      <c r="F130" s="66"/>
      <c r="G130" s="188"/>
      <c r="H130" s="110">
        <v>41287</v>
      </c>
      <c r="I130" s="111">
        <v>8.14</v>
      </c>
      <c r="J130" s="165">
        <f t="shared" ref="J130:J134" si="10">I130*H130</f>
        <v>336076.18000000005</v>
      </c>
      <c r="K130" s="66"/>
      <c r="L130" s="66"/>
      <c r="M130" s="188"/>
      <c r="O130" s="66"/>
      <c r="P130" s="66"/>
      <c r="Q130" s="66"/>
    </row>
    <row r="131" spans="1:22" ht="15.75" x14ac:dyDescent="0.25">
      <c r="A131" s="183" t="s">
        <v>275</v>
      </c>
      <c r="B131" s="110">
        <v>3827</v>
      </c>
      <c r="C131" s="111">
        <v>8.39</v>
      </c>
      <c r="D131" s="166">
        <f t="shared" si="9"/>
        <v>32108.530000000002</v>
      </c>
      <c r="E131" s="66"/>
      <c r="F131" s="66"/>
      <c r="G131" s="188"/>
      <c r="H131" s="110">
        <v>3827</v>
      </c>
      <c r="I131" s="111">
        <v>8.39</v>
      </c>
      <c r="J131" s="166">
        <f t="shared" si="10"/>
        <v>32108.530000000002</v>
      </c>
      <c r="K131" s="66"/>
      <c r="L131" s="66"/>
      <c r="M131" s="188"/>
      <c r="O131" s="66"/>
      <c r="P131" s="66"/>
      <c r="Q131" s="66"/>
    </row>
    <row r="132" spans="1:22" ht="15.75" x14ac:dyDescent="0.25">
      <c r="A132" s="109" t="s">
        <v>245</v>
      </c>
      <c r="B132" s="112">
        <v>250</v>
      </c>
      <c r="C132" s="111">
        <v>7.82</v>
      </c>
      <c r="D132" s="166">
        <f t="shared" si="9"/>
        <v>1955</v>
      </c>
      <c r="E132" s="66"/>
      <c r="F132" s="66"/>
      <c r="G132" s="188"/>
      <c r="H132" s="112">
        <v>250</v>
      </c>
      <c r="I132" s="111">
        <v>7.82</v>
      </c>
      <c r="J132" s="166">
        <f t="shared" si="10"/>
        <v>1955</v>
      </c>
      <c r="K132" s="66"/>
      <c r="L132" s="66"/>
      <c r="M132" s="188"/>
      <c r="N132" s="209">
        <f>4.83*1.055</f>
        <v>5.09565</v>
      </c>
      <c r="O132" s="66"/>
      <c r="P132" s="66"/>
      <c r="Q132" s="66"/>
    </row>
    <row r="133" spans="1:22" ht="15.75" x14ac:dyDescent="0.25">
      <c r="A133" s="109" t="s">
        <v>246</v>
      </c>
      <c r="B133" s="112">
        <v>300</v>
      </c>
      <c r="C133" s="111">
        <v>8.14</v>
      </c>
      <c r="D133" s="166">
        <f t="shared" si="9"/>
        <v>2442</v>
      </c>
      <c r="E133" s="66"/>
      <c r="F133" s="66"/>
      <c r="G133" s="188"/>
      <c r="H133" s="112">
        <v>300</v>
      </c>
      <c r="I133" s="111">
        <v>8.14</v>
      </c>
      <c r="J133" s="166">
        <f t="shared" si="10"/>
        <v>2442</v>
      </c>
      <c r="K133" s="66"/>
      <c r="L133" s="66"/>
      <c r="M133" s="188"/>
      <c r="O133" s="66"/>
      <c r="P133" s="66"/>
      <c r="Q133" s="66"/>
    </row>
    <row r="134" spans="1:22" ht="16.5" thickBot="1" x14ac:dyDescent="0.3">
      <c r="A134" s="109" t="s">
        <v>247</v>
      </c>
      <c r="B134" s="112">
        <v>60</v>
      </c>
      <c r="C134" s="111">
        <v>8.39</v>
      </c>
      <c r="D134" s="166">
        <f t="shared" si="9"/>
        <v>503.40000000000003</v>
      </c>
      <c r="E134" s="66"/>
      <c r="F134" s="66"/>
      <c r="G134" s="188"/>
      <c r="H134" s="112">
        <v>60</v>
      </c>
      <c r="I134" s="111">
        <v>8.39</v>
      </c>
      <c r="J134" s="166">
        <f t="shared" si="10"/>
        <v>503.40000000000003</v>
      </c>
      <c r="K134" s="66"/>
      <c r="L134" s="66"/>
      <c r="M134" s="188"/>
      <c r="O134" s="66"/>
      <c r="P134" s="66"/>
      <c r="Q134" s="66"/>
    </row>
    <row r="135" spans="1:22" ht="16.5" thickBot="1" x14ac:dyDescent="0.3">
      <c r="A135" s="113" t="s">
        <v>248</v>
      </c>
      <c r="B135" s="114">
        <f>SUM(B129:B134)</f>
        <v>68760</v>
      </c>
      <c r="C135" s="115">
        <f>+D135/B135</f>
        <v>8.0457625072716716</v>
      </c>
      <c r="D135" s="167">
        <f>SUM(D129:D134)</f>
        <v>553226.63000000012</v>
      </c>
      <c r="E135" s="66"/>
      <c r="F135" s="66"/>
      <c r="G135" s="188" t="s">
        <v>270</v>
      </c>
      <c r="H135" s="114">
        <f>SUM(H129:H134)</f>
        <v>68760</v>
      </c>
      <c r="I135" s="115">
        <f>+J135/H135</f>
        <v>8.0457625072716716</v>
      </c>
      <c r="J135" s="167">
        <f>SUM(J129:J134)</f>
        <v>553226.63000000012</v>
      </c>
      <c r="K135" s="66"/>
      <c r="L135" s="66"/>
      <c r="M135" s="188" t="s">
        <v>270</v>
      </c>
      <c r="O135" s="66"/>
      <c r="P135" s="66"/>
      <c r="Q135" s="66"/>
    </row>
    <row r="136" spans="1:22" x14ac:dyDescent="0.25">
      <c r="A136"/>
      <c r="B136" s="66"/>
      <c r="C136" s="66"/>
      <c r="D136" s="66"/>
      <c r="E136" s="66"/>
      <c r="F136" s="66"/>
      <c r="G136" s="189">
        <f>G140/F140</f>
        <v>0.4228906623013437</v>
      </c>
      <c r="H136" s="66"/>
      <c r="I136" s="66"/>
      <c r="J136" s="66"/>
      <c r="K136" s="66"/>
      <c r="L136" s="66"/>
      <c r="M136" s="189">
        <f>M140/L140</f>
        <v>1</v>
      </c>
      <c r="O136" s="66"/>
      <c r="P136" s="66"/>
      <c r="Q136" s="66"/>
    </row>
    <row r="137" spans="1:22" ht="15.75" thickBot="1" x14ac:dyDescent="0.3">
      <c r="A137"/>
      <c r="B137" s="66"/>
      <c r="C137" s="66"/>
      <c r="D137" s="66"/>
      <c r="E137" s="66"/>
      <c r="F137" s="66"/>
      <c r="G137" s="188"/>
      <c r="H137" s="66"/>
      <c r="I137" s="66"/>
      <c r="J137" s="66"/>
      <c r="K137" s="66"/>
      <c r="L137" s="66"/>
      <c r="M137" s="188"/>
      <c r="O137" s="66"/>
      <c r="P137" s="66"/>
      <c r="Q137" s="66"/>
    </row>
    <row r="138" spans="1:22" ht="16.5" thickBot="1" x14ac:dyDescent="0.3">
      <c r="A138" s="18"/>
      <c r="B138" s="262" t="s">
        <v>251</v>
      </c>
      <c r="C138" s="263"/>
      <c r="D138" s="117" t="s">
        <v>252</v>
      </c>
      <c r="E138" s="118"/>
      <c r="F138" s="119"/>
      <c r="G138" s="190"/>
      <c r="H138" s="262" t="s">
        <v>251</v>
      </c>
      <c r="I138" s="263"/>
      <c r="J138" s="117" t="s">
        <v>252</v>
      </c>
      <c r="K138" s="118"/>
      <c r="L138" s="119"/>
      <c r="M138" s="190"/>
      <c r="N138" s="120" t="s">
        <v>253</v>
      </c>
      <c r="O138"/>
      <c r="P138"/>
      <c r="Q138"/>
      <c r="V138" s="121"/>
    </row>
    <row r="139" spans="1:22" ht="15.75" x14ac:dyDescent="0.25">
      <c r="A139" s="122"/>
      <c r="B139" s="123" t="s">
        <v>254</v>
      </c>
      <c r="C139" s="124" t="s">
        <v>255</v>
      </c>
      <c r="D139" s="123" t="s">
        <v>254</v>
      </c>
      <c r="E139" s="124" t="s">
        <v>255</v>
      </c>
      <c r="F139" s="125" t="s">
        <v>256</v>
      </c>
      <c r="G139" s="191" t="s">
        <v>255</v>
      </c>
      <c r="H139" s="123" t="s">
        <v>254</v>
      </c>
      <c r="I139" s="124" t="s">
        <v>255</v>
      </c>
      <c r="J139" s="123" t="s">
        <v>254</v>
      </c>
      <c r="K139" s="124" t="s">
        <v>255</v>
      </c>
      <c r="L139" s="125" t="s">
        <v>256</v>
      </c>
      <c r="M139" s="191" t="s">
        <v>255</v>
      </c>
      <c r="N139" s="126" t="s">
        <v>254</v>
      </c>
      <c r="O139" s="127" t="s">
        <v>265</v>
      </c>
      <c r="P139" s="11" t="s">
        <v>257</v>
      </c>
      <c r="Q139" s="11" t="s">
        <v>258</v>
      </c>
      <c r="V139" s="121"/>
    </row>
    <row r="140" spans="1:22" x14ac:dyDescent="0.25">
      <c r="A140" s="128" t="s">
        <v>264</v>
      </c>
      <c r="B140" s="168">
        <f>D140*(N140+O140)</f>
        <v>362130.80000000005</v>
      </c>
      <c r="C140" s="169">
        <f>G140*E140</f>
        <v>497859.99999999994</v>
      </c>
      <c r="D140" s="170">
        <v>4.28</v>
      </c>
      <c r="E140" s="171">
        <v>8.0299999999999994</v>
      </c>
      <c r="F140" s="172">
        <f>+G140+N140+O140</f>
        <v>146610</v>
      </c>
      <c r="G140" s="192">
        <v>62000</v>
      </c>
      <c r="H140" s="168">
        <f>J140*(T140+U140)</f>
        <v>0</v>
      </c>
      <c r="I140" s="169">
        <f>M140*K140</f>
        <v>497859.99999999994</v>
      </c>
      <c r="J140" s="170">
        <v>4.28</v>
      </c>
      <c r="K140" s="171">
        <v>8.0299999999999994</v>
      </c>
      <c r="L140" s="172">
        <f>+M140+T140+U140</f>
        <v>62000</v>
      </c>
      <c r="M140" s="192">
        <v>62000</v>
      </c>
      <c r="N140" s="173">
        <v>69461</v>
      </c>
      <c r="O140" s="174">
        <v>15149</v>
      </c>
      <c r="P140" s="175">
        <f>F140*Q140</f>
        <v>327102.124661476</v>
      </c>
      <c r="Q140" s="176">
        <f>Q141*1.1/1.055</f>
        <v>2.2311037764236819</v>
      </c>
      <c r="R140" s="139">
        <f>(Q140-Q141)/Q141</f>
        <v>4.2654028436019058E-2</v>
      </c>
      <c r="V140" s="121"/>
    </row>
    <row r="141" spans="1:22" s="11" customFormat="1" x14ac:dyDescent="0.25">
      <c r="A141" s="136" t="s">
        <v>263</v>
      </c>
      <c r="B141" s="129">
        <f>-O86-O93</f>
        <v>464874.27</v>
      </c>
      <c r="C141" s="130">
        <f>-O87-O83</f>
        <v>329275.28000000003</v>
      </c>
      <c r="D141" s="137">
        <f>B141/(N141+O141)</f>
        <v>4.7190566439955335</v>
      </c>
      <c r="E141" s="138">
        <f t="shared" ref="E141:E150" si="11">C141/G141</f>
        <v>5.2457428707981526</v>
      </c>
      <c r="F141" s="131">
        <f t="shared" ref="F141:F149" si="12">+G141+N141+O141</f>
        <v>161280</v>
      </c>
      <c r="G141" s="193">
        <v>62770</v>
      </c>
      <c r="H141" s="129">
        <f>-U86-U93</f>
        <v>0</v>
      </c>
      <c r="I141" s="130">
        <f>-U87-U83</f>
        <v>0</v>
      </c>
      <c r="J141" s="137" t="e">
        <f>H141/(T141+U141)</f>
        <v>#DIV/0!</v>
      </c>
      <c r="K141" s="138">
        <f t="shared" ref="K141:K150" si="13">I141/M141</f>
        <v>0</v>
      </c>
      <c r="L141" s="131">
        <f t="shared" ref="L141:L149" si="14">+M141+T141+U141</f>
        <v>62770</v>
      </c>
      <c r="M141" s="193">
        <v>62770</v>
      </c>
      <c r="N141" s="132">
        <v>83361</v>
      </c>
      <c r="O141" s="133">
        <v>15149</v>
      </c>
      <c r="P141" s="134">
        <v>345112</v>
      </c>
      <c r="Q141" s="135">
        <f>P141/F141</f>
        <v>2.1398313492063492</v>
      </c>
      <c r="R141" s="139">
        <f>(Q141-Q142)/Q142</f>
        <v>0.10922855653593488</v>
      </c>
      <c r="S141" s="140"/>
      <c r="V141" s="140"/>
    </row>
    <row r="142" spans="1:22" s="11" customFormat="1" x14ac:dyDescent="0.25">
      <c r="A142" s="136" t="s">
        <v>259</v>
      </c>
      <c r="B142" s="129">
        <v>434870.97</v>
      </c>
      <c r="C142" s="130">
        <v>294211.81</v>
      </c>
      <c r="D142" s="137">
        <f>B142/(N142+O142)</f>
        <v>4.6787989671310983</v>
      </c>
      <c r="E142" s="138">
        <f t="shared" si="11"/>
        <v>5.166142405618964</v>
      </c>
      <c r="F142" s="131">
        <f t="shared" si="12"/>
        <v>149895</v>
      </c>
      <c r="G142" s="193">
        <v>56950</v>
      </c>
      <c r="H142" s="129">
        <v>434870.97</v>
      </c>
      <c r="I142" s="130">
        <v>294211.81</v>
      </c>
      <c r="J142" s="137" t="e">
        <f>H142/(T142+U142)</f>
        <v>#DIV/0!</v>
      </c>
      <c r="K142" s="138">
        <f t="shared" si="13"/>
        <v>5.166142405618964</v>
      </c>
      <c r="L142" s="131">
        <f t="shared" si="14"/>
        <v>56950</v>
      </c>
      <c r="M142" s="193">
        <v>56950</v>
      </c>
      <c r="N142" s="132">
        <v>83217</v>
      </c>
      <c r="O142" s="133">
        <v>9728</v>
      </c>
      <c r="P142" s="134">
        <v>289164.94999999995</v>
      </c>
      <c r="Q142" s="135">
        <f>P142/F142</f>
        <v>1.9291167150338566</v>
      </c>
      <c r="R142" s="139">
        <f t="shared" ref="R142:R149" si="15">(Q142-Q143)/Q143</f>
        <v>0.10114558445637316</v>
      </c>
      <c r="S142" s="140"/>
      <c r="V142" s="140"/>
    </row>
    <row r="143" spans="1:22" x14ac:dyDescent="0.25">
      <c r="A143" s="141" t="s">
        <v>262</v>
      </c>
      <c r="B143" s="142">
        <v>348321</v>
      </c>
      <c r="C143" s="143">
        <v>256944</v>
      </c>
      <c r="D143" s="137">
        <f>B143/(N143+O143)</f>
        <v>4.8035000137904404</v>
      </c>
      <c r="E143" s="138">
        <f t="shared" si="11"/>
        <v>5.1242247173084978</v>
      </c>
      <c r="F143" s="144">
        <f t="shared" si="12"/>
        <v>122657</v>
      </c>
      <c r="G143" s="193">
        <v>50143</v>
      </c>
      <c r="H143" s="142">
        <v>348321</v>
      </c>
      <c r="I143" s="143">
        <v>256944</v>
      </c>
      <c r="J143" s="137" t="e">
        <f>H143/(T143+U143)</f>
        <v>#DIV/0!</v>
      </c>
      <c r="K143" s="138">
        <f t="shared" si="13"/>
        <v>5.1242247173084978</v>
      </c>
      <c r="L143" s="144">
        <f t="shared" si="14"/>
        <v>50143</v>
      </c>
      <c r="M143" s="193">
        <v>50143</v>
      </c>
      <c r="N143" s="132">
        <v>56409</v>
      </c>
      <c r="O143" s="133">
        <v>16105</v>
      </c>
      <c r="P143" s="145">
        <v>214885</v>
      </c>
      <c r="Q143" s="146">
        <f t="shared" ref="Q143:Q150" si="16">P143/F143</f>
        <v>1.7519179500558468</v>
      </c>
      <c r="R143" s="139">
        <f t="shared" si="15"/>
        <v>1.5727958787912645E-3</v>
      </c>
      <c r="S143" s="121"/>
    </row>
    <row r="144" spans="1:22" x14ac:dyDescent="0.25">
      <c r="A144" s="141" t="s">
        <v>260</v>
      </c>
      <c r="B144" s="142">
        <v>196911.45</v>
      </c>
      <c r="C144" s="143">
        <v>164910.65999999997</v>
      </c>
      <c r="D144" s="137">
        <f>B144/(N144+O144)</f>
        <v>4.6853558426725677</v>
      </c>
      <c r="E144" s="138">
        <f t="shared" si="11"/>
        <v>5.0556626506024092</v>
      </c>
      <c r="F144" s="144">
        <f t="shared" si="12"/>
        <v>74646</v>
      </c>
      <c r="G144" s="193">
        <v>32619</v>
      </c>
      <c r="H144" s="142">
        <v>196911.45</v>
      </c>
      <c r="I144" s="143">
        <v>164910.65999999997</v>
      </c>
      <c r="J144" s="137" t="e">
        <f>H144/(T144+U144)</f>
        <v>#DIV/0!</v>
      </c>
      <c r="K144" s="138">
        <f t="shared" si="13"/>
        <v>5.0556626506024092</v>
      </c>
      <c r="L144" s="144">
        <f t="shared" si="14"/>
        <v>32619</v>
      </c>
      <c r="M144" s="193">
        <v>32619</v>
      </c>
      <c r="N144" s="132">
        <v>30408</v>
      </c>
      <c r="O144" s="133">
        <v>11619</v>
      </c>
      <c r="P144" s="145">
        <v>130568.31</v>
      </c>
      <c r="Q144" s="146">
        <f t="shared" si="16"/>
        <v>1.7491668676151435</v>
      </c>
      <c r="R144" s="139">
        <f t="shared" si="15"/>
        <v>-3.1203576158802732E-2</v>
      </c>
      <c r="S144" s="121"/>
    </row>
    <row r="145" spans="1:19" x14ac:dyDescent="0.25">
      <c r="A145" s="141" t="s">
        <v>261</v>
      </c>
      <c r="B145" s="147">
        <v>301953</v>
      </c>
      <c r="C145" s="148">
        <f>242630-7833.75</f>
        <v>234796.25</v>
      </c>
      <c r="D145" s="149">
        <f>(B145)/(N145+O145)</f>
        <v>4.9476159265934783</v>
      </c>
      <c r="E145" s="150">
        <f t="shared" si="11"/>
        <v>5.0723984099894146</v>
      </c>
      <c r="F145" s="144">
        <f t="shared" si="12"/>
        <v>107319</v>
      </c>
      <c r="G145" s="193">
        <v>46289</v>
      </c>
      <c r="H145" s="147">
        <v>301953</v>
      </c>
      <c r="I145" s="148">
        <f>242630-7833.75</f>
        <v>234796.25</v>
      </c>
      <c r="J145" s="149" t="e">
        <f>(H145)/(T145+U145)</f>
        <v>#DIV/0!</v>
      </c>
      <c r="K145" s="150">
        <f t="shared" si="13"/>
        <v>5.0723984099894146</v>
      </c>
      <c r="L145" s="144">
        <f t="shared" si="14"/>
        <v>46289</v>
      </c>
      <c r="M145" s="193">
        <v>46289</v>
      </c>
      <c r="N145" s="132">
        <v>44216</v>
      </c>
      <c r="O145" s="133">
        <v>16814</v>
      </c>
      <c r="P145" s="145">
        <v>193765</v>
      </c>
      <c r="Q145" s="146">
        <f t="shared" si="16"/>
        <v>1.8055050829769193</v>
      </c>
      <c r="R145" s="139">
        <f t="shared" si="15"/>
        <v>4.2584627905193642E-2</v>
      </c>
      <c r="S145" s="121"/>
    </row>
    <row r="146" spans="1:19" x14ac:dyDescent="0.25">
      <c r="A146" s="141">
        <v>2018</v>
      </c>
      <c r="B146" s="151">
        <v>356905</v>
      </c>
      <c r="C146" s="152">
        <v>228347</v>
      </c>
      <c r="D146" s="149">
        <f>(B146-20000)/(N146+O146)</f>
        <v>4.507934596446157</v>
      </c>
      <c r="E146" s="150">
        <f t="shared" si="11"/>
        <v>5.0551681388501475</v>
      </c>
      <c r="F146" s="144">
        <f t="shared" si="12"/>
        <v>119907</v>
      </c>
      <c r="G146" s="193">
        <v>45171</v>
      </c>
      <c r="H146" s="151">
        <v>356905</v>
      </c>
      <c r="I146" s="152">
        <v>228347</v>
      </c>
      <c r="J146" s="149" t="e">
        <f>(H146-20000)/(T146+U146)</f>
        <v>#DIV/0!</v>
      </c>
      <c r="K146" s="150">
        <f t="shared" si="13"/>
        <v>5.0551681388501475</v>
      </c>
      <c r="L146" s="144">
        <f t="shared" si="14"/>
        <v>45171</v>
      </c>
      <c r="M146" s="193">
        <v>45171</v>
      </c>
      <c r="N146" s="132">
        <v>61295</v>
      </c>
      <c r="O146" s="133">
        <v>13441</v>
      </c>
      <c r="P146" s="145">
        <v>207650</v>
      </c>
      <c r="Q146" s="146">
        <f t="shared" si="16"/>
        <v>1.7317587797209504</v>
      </c>
      <c r="R146" s="139">
        <f t="shared" si="15"/>
        <v>2.469790585620547E-2</v>
      </c>
      <c r="S146" s="121"/>
    </row>
    <row r="147" spans="1:19" x14ac:dyDescent="0.25">
      <c r="A147" s="141">
        <v>2017</v>
      </c>
      <c r="B147" s="151">
        <v>375083</v>
      </c>
      <c r="C147" s="152">
        <v>232194</v>
      </c>
      <c r="D147" s="149">
        <f>B147/(N147+O147)</f>
        <v>4.6985218589502695</v>
      </c>
      <c r="E147" s="150">
        <f t="shared" si="11"/>
        <v>4.9467180809135263</v>
      </c>
      <c r="F147" s="144">
        <f t="shared" si="12"/>
        <v>126769</v>
      </c>
      <c r="G147" s="194">
        <f>27697+19242</f>
        <v>46939</v>
      </c>
      <c r="H147" s="151">
        <v>375083</v>
      </c>
      <c r="I147" s="152">
        <v>232194</v>
      </c>
      <c r="J147" s="149" t="e">
        <f>H147/(T147+U147)</f>
        <v>#DIV/0!</v>
      </c>
      <c r="K147" s="150">
        <f t="shared" si="13"/>
        <v>4.9467180809135263</v>
      </c>
      <c r="L147" s="144">
        <f t="shared" si="14"/>
        <v>46939</v>
      </c>
      <c r="M147" s="194">
        <f>27697+19242</f>
        <v>46939</v>
      </c>
      <c r="N147" s="144">
        <v>67335</v>
      </c>
      <c r="O147" s="153">
        <v>12495</v>
      </c>
      <c r="P147" s="145">
        <f>215362-1120</f>
        <v>214242</v>
      </c>
      <c r="Q147" s="146">
        <f t="shared" si="16"/>
        <v>1.6900188531896598</v>
      </c>
      <c r="R147" s="139">
        <f t="shared" si="15"/>
        <v>-6.1665848076230489E-2</v>
      </c>
      <c r="S147" s="121"/>
    </row>
    <row r="148" spans="1:19" x14ac:dyDescent="0.25">
      <c r="A148" s="141">
        <v>2016</v>
      </c>
      <c r="B148" s="151">
        <v>371749</v>
      </c>
      <c r="C148" s="152">
        <v>214331</v>
      </c>
      <c r="D148" s="149">
        <f>B148/(N148+O148)</f>
        <v>4.7215215596621576</v>
      </c>
      <c r="E148" s="150">
        <f t="shared" si="11"/>
        <v>5.1376144589865289</v>
      </c>
      <c r="F148" s="154">
        <f t="shared" si="12"/>
        <v>120453</v>
      </c>
      <c r="G148" s="195">
        <v>41718</v>
      </c>
      <c r="H148" s="151">
        <v>371749</v>
      </c>
      <c r="I148" s="152">
        <v>214331</v>
      </c>
      <c r="J148" s="149" t="e">
        <f>H148/(T148+U148)</f>
        <v>#DIV/0!</v>
      </c>
      <c r="K148" s="150">
        <f t="shared" si="13"/>
        <v>5.1376144589865289</v>
      </c>
      <c r="L148" s="154">
        <f t="shared" si="14"/>
        <v>41718</v>
      </c>
      <c r="M148" s="195">
        <v>41718</v>
      </c>
      <c r="N148" s="154">
        <f>64626+1292</f>
        <v>65918</v>
      </c>
      <c r="O148" s="155">
        <v>12817</v>
      </c>
      <c r="P148" s="145">
        <f>215+216731</f>
        <v>216946</v>
      </c>
      <c r="Q148" s="146">
        <f t="shared" si="16"/>
        <v>1.8010842403261023</v>
      </c>
      <c r="R148" s="139">
        <f t="shared" si="15"/>
        <v>4.5099188607043164E-2</v>
      </c>
      <c r="S148" s="121"/>
    </row>
    <row r="149" spans="1:19" x14ac:dyDescent="0.25">
      <c r="A149" s="141">
        <v>2015</v>
      </c>
      <c r="B149" s="151">
        <v>353486</v>
      </c>
      <c r="C149" s="152">
        <v>191535</v>
      </c>
      <c r="D149" s="149">
        <f>B149/(N149+O149)</f>
        <v>4.4431232559893408</v>
      </c>
      <c r="E149" s="150">
        <f t="shared" si="11"/>
        <v>4.8111074828564968</v>
      </c>
      <c r="F149" s="156">
        <f t="shared" si="12"/>
        <v>119369</v>
      </c>
      <c r="G149" s="196">
        <v>39811</v>
      </c>
      <c r="H149" s="151">
        <v>353486</v>
      </c>
      <c r="I149" s="152">
        <v>191535</v>
      </c>
      <c r="J149" s="149" t="e">
        <f>H149/(T149+U149)</f>
        <v>#DIV/0!</v>
      </c>
      <c r="K149" s="150">
        <f t="shared" si="13"/>
        <v>4.8111074828564968</v>
      </c>
      <c r="L149" s="156">
        <f t="shared" si="14"/>
        <v>39811</v>
      </c>
      <c r="M149" s="196">
        <v>39811</v>
      </c>
      <c r="N149" s="156">
        <f>21410+46972</f>
        <v>68382</v>
      </c>
      <c r="O149" s="157">
        <f>9862+16+1080+173+10+12+23</f>
        <v>11176</v>
      </c>
      <c r="P149" s="145">
        <f>205667+49</f>
        <v>205716</v>
      </c>
      <c r="Q149" s="146">
        <f t="shared" si="16"/>
        <v>1.7233620119126407</v>
      </c>
      <c r="R149" s="139" t="e">
        <f t="shared" si="15"/>
        <v>#DIV/0!</v>
      </c>
      <c r="S149" s="121"/>
    </row>
    <row r="150" spans="1:19" ht="15.75" thickBot="1" x14ac:dyDescent="0.3">
      <c r="A150" s="141">
        <v>2014</v>
      </c>
      <c r="B150" s="158">
        <v>373106</v>
      </c>
      <c r="C150" s="159">
        <v>181154</v>
      </c>
      <c r="D150" s="160">
        <f>B150/(N150+O150)</f>
        <v>4.5956938388392086</v>
      </c>
      <c r="E150" s="161">
        <f t="shared" si="11"/>
        <v>4.7028556593977155</v>
      </c>
      <c r="F150" s="162" t="e">
        <f>SUM(G150:O150)</f>
        <v>#DIV/0!</v>
      </c>
      <c r="G150" s="197">
        <v>38520</v>
      </c>
      <c r="H150" s="158">
        <v>373106</v>
      </c>
      <c r="I150" s="159">
        <v>181154</v>
      </c>
      <c r="J150" s="160" t="e">
        <f>H150/(T150+U150)</f>
        <v>#DIV/0!</v>
      </c>
      <c r="K150" s="161">
        <f t="shared" si="13"/>
        <v>4.7028556593977155</v>
      </c>
      <c r="L150" s="162" t="e">
        <f>SUM(M150:U150)</f>
        <v>#DIV/0!</v>
      </c>
      <c r="M150" s="197">
        <v>38520</v>
      </c>
      <c r="N150" s="162">
        <v>71701</v>
      </c>
      <c r="O150" s="163">
        <f>8405+1080</f>
        <v>9485</v>
      </c>
      <c r="P150" s="145">
        <f>89+230393</f>
        <v>230482</v>
      </c>
      <c r="Q150" s="146" t="e">
        <f t="shared" si="16"/>
        <v>#DIV/0!</v>
      </c>
      <c r="R150" s="139"/>
      <c r="S150" s="121"/>
    </row>
    <row r="151" spans="1:19" x14ac:dyDescent="0.25">
      <c r="A151"/>
      <c r="B151" s="66"/>
      <c r="C151" s="66"/>
      <c r="D151" s="66"/>
      <c r="E151" s="66"/>
      <c r="F151" s="66"/>
      <c r="G151" s="188"/>
      <c r="H151" s="66"/>
      <c r="I151" s="66"/>
      <c r="J151" s="66"/>
      <c r="K151" s="66"/>
      <c r="L151" s="66"/>
      <c r="M151" s="188"/>
      <c r="O151" s="66"/>
      <c r="P151" s="66"/>
      <c r="Q151" s="66"/>
    </row>
    <row r="152" spans="1:19" x14ac:dyDescent="0.25">
      <c r="A152"/>
      <c r="B152" s="66"/>
      <c r="C152" s="66"/>
      <c r="D152" s="66"/>
      <c r="E152" s="66"/>
      <c r="F152" s="66"/>
      <c r="G152" s="188"/>
      <c r="H152" s="66"/>
      <c r="I152" s="66"/>
      <c r="J152" s="66"/>
      <c r="K152" s="66"/>
      <c r="L152" s="66"/>
      <c r="M152" s="188"/>
      <c r="O152" s="66"/>
      <c r="P152" s="66"/>
      <c r="Q152" s="66"/>
    </row>
    <row r="153" spans="1:19" x14ac:dyDescent="0.25">
      <c r="A153" t="s">
        <v>299</v>
      </c>
      <c r="B153" s="66"/>
      <c r="C153" s="66" t="s">
        <v>128</v>
      </c>
      <c r="D153" s="66"/>
      <c r="E153" s="66"/>
      <c r="F153" s="66"/>
      <c r="G153" s="188"/>
      <c r="H153" s="66"/>
      <c r="I153" s="66" t="s">
        <v>128</v>
      </c>
      <c r="J153" s="66"/>
      <c r="K153" s="66"/>
      <c r="L153" s="66"/>
      <c r="M153" s="188"/>
      <c r="O153" s="66"/>
      <c r="P153" s="66"/>
      <c r="Q153" s="66"/>
    </row>
    <row r="154" spans="1:19" x14ac:dyDescent="0.25">
      <c r="A154" t="s">
        <v>282</v>
      </c>
      <c r="B154" s="66">
        <v>6064100</v>
      </c>
      <c r="C154" s="66">
        <v>384.75135089999998</v>
      </c>
      <c r="D154" s="66"/>
      <c r="E154" s="66"/>
      <c r="F154" s="66"/>
      <c r="G154" s="188"/>
      <c r="H154" s="66">
        <v>6064100</v>
      </c>
      <c r="I154" s="66">
        <v>384.75135089999998</v>
      </c>
      <c r="J154" s="66"/>
      <c r="K154" s="66"/>
      <c r="L154" s="66"/>
      <c r="M154" s="188"/>
      <c r="O154" s="66"/>
      <c r="P154" s="66"/>
      <c r="Q154" s="66"/>
    </row>
    <row r="155" spans="1:19" x14ac:dyDescent="0.25">
      <c r="A155" t="s">
        <v>283</v>
      </c>
      <c r="B155" s="66">
        <v>6135000</v>
      </c>
      <c r="C155" s="66">
        <v>2210.8986719999998</v>
      </c>
      <c r="D155" s="66"/>
      <c r="E155" s="66"/>
      <c r="F155" s="66"/>
      <c r="G155" s="188"/>
      <c r="H155" s="66">
        <v>6135000</v>
      </c>
      <c r="I155" s="66">
        <v>2210.8986719999998</v>
      </c>
      <c r="J155" s="66"/>
      <c r="K155" s="66"/>
      <c r="L155" s="66"/>
      <c r="M155" s="188"/>
      <c r="O155" s="66"/>
      <c r="P155" s="66"/>
      <c r="Q155" s="66"/>
    </row>
    <row r="156" spans="1:19" x14ac:dyDescent="0.25">
      <c r="A156" t="s">
        <v>284</v>
      </c>
      <c r="B156" s="66">
        <v>6135200</v>
      </c>
      <c r="C156" s="66">
        <v>2290.0319999999997</v>
      </c>
      <c r="D156" s="66"/>
      <c r="E156" s="66"/>
      <c r="F156" s="66"/>
      <c r="G156" s="188"/>
      <c r="H156" s="66">
        <v>6135200</v>
      </c>
      <c r="I156" s="66">
        <v>2290.0319999999997</v>
      </c>
      <c r="J156" s="66"/>
      <c r="K156" s="66"/>
      <c r="L156" s="66"/>
      <c r="M156" s="188"/>
      <c r="O156" s="66"/>
      <c r="P156" s="66"/>
      <c r="Q156" s="66"/>
    </row>
    <row r="157" spans="1:19" x14ac:dyDescent="0.25">
      <c r="A157" t="s">
        <v>285</v>
      </c>
      <c r="B157" s="66">
        <v>6156000</v>
      </c>
      <c r="C157" s="66">
        <v>1306.6611599999999</v>
      </c>
      <c r="D157" s="66"/>
      <c r="E157" s="66"/>
      <c r="F157" s="66"/>
      <c r="G157" s="188"/>
      <c r="H157" s="66">
        <v>6156000</v>
      </c>
      <c r="I157" s="66">
        <v>1306.6611599999999</v>
      </c>
      <c r="J157" s="66"/>
      <c r="K157" s="66"/>
      <c r="L157" s="66"/>
      <c r="M157" s="188"/>
      <c r="O157" s="66"/>
      <c r="P157" s="66"/>
      <c r="Q157" s="66"/>
    </row>
    <row r="158" spans="1:19" x14ac:dyDescent="0.25">
      <c r="A158" t="s">
        <v>286</v>
      </c>
      <c r="B158" s="66">
        <v>615600</v>
      </c>
      <c r="C158" s="66">
        <v>964.03986000000009</v>
      </c>
      <c r="D158" s="66"/>
      <c r="E158" s="66"/>
      <c r="F158" s="66"/>
      <c r="G158" s="188"/>
      <c r="H158" s="66">
        <v>615600</v>
      </c>
      <c r="I158" s="66">
        <v>964.03986000000009</v>
      </c>
      <c r="J158" s="66"/>
      <c r="K158" s="66"/>
      <c r="L158" s="66"/>
      <c r="M158" s="188"/>
      <c r="O158" s="66"/>
      <c r="P158" s="66"/>
      <c r="Q158" s="66"/>
    </row>
    <row r="159" spans="1:19" x14ac:dyDescent="0.25">
      <c r="A159" t="s">
        <v>287</v>
      </c>
      <c r="B159" s="66">
        <v>61560000</v>
      </c>
      <c r="C159" s="66">
        <v>700.36812000000009</v>
      </c>
      <c r="D159" s="66"/>
      <c r="E159" s="66"/>
      <c r="F159" s="66"/>
      <c r="G159" s="188"/>
      <c r="H159" s="66">
        <v>61560000</v>
      </c>
      <c r="I159" s="66">
        <v>700.36812000000009</v>
      </c>
      <c r="J159" s="66"/>
      <c r="K159" s="66"/>
      <c r="L159" s="66"/>
      <c r="M159" s="188"/>
      <c r="O159" s="66"/>
      <c r="P159" s="66"/>
      <c r="Q159" s="66"/>
    </row>
    <row r="160" spans="1:19" x14ac:dyDescent="0.25">
      <c r="A160" t="s">
        <v>288</v>
      </c>
      <c r="B160" s="66">
        <v>61560000</v>
      </c>
      <c r="C160" s="66">
        <v>0</v>
      </c>
      <c r="D160" s="66"/>
      <c r="E160" s="66"/>
      <c r="F160" s="66"/>
      <c r="G160" s="188"/>
      <c r="H160" s="66">
        <v>61560000</v>
      </c>
      <c r="I160" s="66">
        <v>0</v>
      </c>
      <c r="J160" s="66"/>
      <c r="K160" s="66"/>
      <c r="L160" s="66"/>
      <c r="M160" s="188"/>
      <c r="O160" s="66"/>
      <c r="P160" s="66"/>
      <c r="Q160" s="66"/>
    </row>
    <row r="161" spans="1:17" x14ac:dyDescent="0.25">
      <c r="A161" t="s">
        <v>289</v>
      </c>
      <c r="B161" s="66">
        <v>615600</v>
      </c>
      <c r="C161" s="66">
        <v>1742.6153999999999</v>
      </c>
      <c r="D161" s="66"/>
      <c r="E161" s="66"/>
      <c r="F161" s="66"/>
      <c r="G161" s="188"/>
      <c r="H161" s="66">
        <v>615600</v>
      </c>
      <c r="I161" s="66">
        <v>1742.6153999999999</v>
      </c>
      <c r="J161" s="66"/>
      <c r="K161" s="66"/>
      <c r="L161" s="66"/>
      <c r="M161" s="188"/>
      <c r="O161" s="66"/>
      <c r="P161" s="66"/>
      <c r="Q161" s="66"/>
    </row>
    <row r="162" spans="1:17" x14ac:dyDescent="0.25">
      <c r="A162" t="s">
        <v>290</v>
      </c>
      <c r="B162" s="66">
        <v>616000</v>
      </c>
      <c r="C162" s="66">
        <v>1872.7464</v>
      </c>
      <c r="D162" s="66"/>
      <c r="E162" s="66"/>
      <c r="F162" s="66"/>
      <c r="G162" s="188"/>
      <c r="H162" s="66">
        <v>616000</v>
      </c>
      <c r="I162" s="66">
        <v>1872.7464</v>
      </c>
      <c r="J162" s="66"/>
      <c r="K162" s="66"/>
      <c r="L162" s="66"/>
      <c r="M162" s="188"/>
      <c r="O162" s="66"/>
      <c r="P162" s="66"/>
      <c r="Q162" s="66"/>
    </row>
    <row r="163" spans="1:17" x14ac:dyDescent="0.25">
      <c r="A163" t="s">
        <v>291</v>
      </c>
      <c r="B163" s="66">
        <v>622601</v>
      </c>
      <c r="C163" s="66">
        <v>2131.14336</v>
      </c>
      <c r="D163" s="66"/>
      <c r="E163" s="66"/>
      <c r="F163" s="66"/>
      <c r="G163" s="188"/>
      <c r="H163" s="66">
        <v>622601</v>
      </c>
      <c r="I163" s="66">
        <v>2131.14336</v>
      </c>
      <c r="J163" s="66"/>
      <c r="K163" s="66"/>
      <c r="L163" s="66"/>
      <c r="M163" s="188"/>
      <c r="O163" s="66"/>
      <c r="P163" s="66"/>
      <c r="Q163" s="66"/>
    </row>
    <row r="164" spans="1:17" x14ac:dyDescent="0.25">
      <c r="A164" t="s">
        <v>292</v>
      </c>
      <c r="B164" s="66">
        <v>622610</v>
      </c>
      <c r="C164" s="66">
        <v>1805.2237439999999</v>
      </c>
      <c r="D164" s="66"/>
      <c r="E164" s="66"/>
      <c r="F164" s="66"/>
      <c r="G164" s="188"/>
      <c r="H164" s="66">
        <v>622610</v>
      </c>
      <c r="I164" s="66">
        <v>1805.2237439999999</v>
      </c>
      <c r="J164" s="66"/>
      <c r="K164" s="66"/>
      <c r="L164" s="66"/>
      <c r="M164" s="188"/>
      <c r="O164" s="66"/>
      <c r="P164" s="66"/>
      <c r="Q164" s="66"/>
    </row>
    <row r="165" spans="1:17" x14ac:dyDescent="0.25">
      <c r="A165" t="s">
        <v>293</v>
      </c>
      <c r="B165" s="66">
        <v>6282</v>
      </c>
      <c r="C165" s="66">
        <v>291.89999999999998</v>
      </c>
      <c r="D165" s="66"/>
      <c r="E165" s="66"/>
      <c r="F165" s="66"/>
      <c r="G165" s="188"/>
      <c r="H165" s="66">
        <v>6282</v>
      </c>
      <c r="I165" s="66">
        <v>291.89999999999998</v>
      </c>
      <c r="J165" s="66"/>
      <c r="K165" s="66"/>
      <c r="L165" s="66"/>
      <c r="M165" s="188"/>
      <c r="O165" s="66"/>
      <c r="P165" s="66"/>
      <c r="Q165" s="66"/>
    </row>
    <row r="166" spans="1:17" x14ac:dyDescent="0.25">
      <c r="A166" t="s">
        <v>294</v>
      </c>
      <c r="B166" s="66">
        <v>6261000</v>
      </c>
      <c r="C166" s="66">
        <v>1281.749994</v>
      </c>
      <c r="D166" s="66"/>
      <c r="E166" s="66"/>
      <c r="F166" s="66"/>
      <c r="G166" s="188"/>
      <c r="H166" s="66">
        <v>6261000</v>
      </c>
      <c r="I166" s="66">
        <v>1281.749994</v>
      </c>
      <c r="J166" s="66"/>
      <c r="K166" s="66"/>
      <c r="L166" s="66"/>
      <c r="M166" s="188"/>
      <c r="O166" s="66"/>
      <c r="P166" s="66"/>
      <c r="Q166" s="66"/>
    </row>
    <row r="167" spans="1:17" x14ac:dyDescent="0.25">
      <c r="A167" t="s">
        <v>295</v>
      </c>
      <c r="B167" s="66">
        <v>6261200</v>
      </c>
      <c r="C167" s="66">
        <v>521.39141622857142</v>
      </c>
      <c r="D167" s="66"/>
      <c r="E167" s="66"/>
      <c r="F167" s="66"/>
      <c r="G167" s="188"/>
      <c r="H167" s="66">
        <v>6261200</v>
      </c>
      <c r="I167" s="66">
        <v>521.39141622857142</v>
      </c>
      <c r="J167" s="66"/>
      <c r="K167" s="66"/>
      <c r="L167" s="66"/>
      <c r="M167" s="188"/>
      <c r="O167" s="66"/>
      <c r="P167" s="66"/>
      <c r="Q167" s="66"/>
    </row>
    <row r="168" spans="1:17" x14ac:dyDescent="0.25">
      <c r="A168" t="s">
        <v>296</v>
      </c>
      <c r="B168" s="66">
        <v>62612</v>
      </c>
      <c r="C168" s="66">
        <v>82.695599999999999</v>
      </c>
      <c r="D168" s="66"/>
      <c r="E168" s="66"/>
      <c r="F168" s="66"/>
      <c r="G168" s="188"/>
      <c r="H168" s="66">
        <v>62612</v>
      </c>
      <c r="I168" s="66">
        <v>82.695599999999999</v>
      </c>
      <c r="J168" s="66"/>
      <c r="K168" s="66"/>
      <c r="L168" s="66"/>
      <c r="M168" s="188"/>
      <c r="O168" s="66"/>
      <c r="P168" s="66"/>
      <c r="Q168" s="66"/>
    </row>
    <row r="169" spans="1:17" x14ac:dyDescent="0.25">
      <c r="A169" t="s">
        <v>297</v>
      </c>
      <c r="B169" s="66">
        <v>6262000</v>
      </c>
      <c r="C169" s="66">
        <v>126</v>
      </c>
      <c r="D169" s="66"/>
      <c r="E169" s="66"/>
      <c r="F169" s="66"/>
      <c r="G169" s="188"/>
      <c r="H169" s="66">
        <v>6262000</v>
      </c>
      <c r="I169" s="66">
        <v>126</v>
      </c>
      <c r="J169" s="66"/>
      <c r="K169" s="66"/>
      <c r="L169" s="66"/>
      <c r="M169" s="188"/>
      <c r="O169" s="66"/>
      <c r="P169" s="66"/>
      <c r="Q169" s="66"/>
    </row>
    <row r="170" spans="1:17" x14ac:dyDescent="0.25">
      <c r="A170" t="s">
        <v>298</v>
      </c>
      <c r="B170" s="66">
        <v>6131</v>
      </c>
      <c r="C170" s="66">
        <v>244.27008000000001</v>
      </c>
      <c r="D170" s="199"/>
      <c r="E170" s="200" t="s">
        <v>303</v>
      </c>
      <c r="F170" s="199" t="s">
        <v>304</v>
      </c>
      <c r="G170" s="188"/>
      <c r="H170" s="66">
        <v>6131</v>
      </c>
      <c r="I170" s="66">
        <v>244.27008000000001</v>
      </c>
      <c r="J170" s="199"/>
      <c r="K170" s="200" t="s">
        <v>303</v>
      </c>
      <c r="L170" s="199" t="s">
        <v>304</v>
      </c>
      <c r="M170" s="188"/>
      <c r="O170" s="66"/>
      <c r="P170" s="66"/>
      <c r="Q170" s="66"/>
    </row>
    <row r="171" spans="1:17" x14ac:dyDescent="0.25">
      <c r="A171"/>
      <c r="B171" s="66"/>
      <c r="C171" s="66">
        <f>SUM(C154:C170)</f>
        <v>17956.487157128569</v>
      </c>
      <c r="D171" s="199" t="s">
        <v>301</v>
      </c>
      <c r="E171" s="199">
        <f>C171/2</f>
        <v>8978.2435785642847</v>
      </c>
      <c r="F171" s="199">
        <f>C171/B2*C2</f>
        <v>8978.2435785642847</v>
      </c>
      <c r="G171" s="188"/>
      <c r="H171" s="66"/>
      <c r="I171" s="66">
        <f>SUM(I154:I170)</f>
        <v>17956.487157128569</v>
      </c>
      <c r="J171" s="199" t="s">
        <v>301</v>
      </c>
      <c r="K171" s="199">
        <f>I171/2</f>
        <v>8978.2435785642847</v>
      </c>
      <c r="L171" s="199">
        <f>I171/H2*I2</f>
        <v>17956.487157128569</v>
      </c>
      <c r="M171" s="188"/>
      <c r="O171" s="66"/>
      <c r="P171" s="66"/>
      <c r="Q171" s="66"/>
    </row>
    <row r="172" spans="1:17" x14ac:dyDescent="0.25">
      <c r="A172" t="s">
        <v>300</v>
      </c>
      <c r="B172" s="66"/>
      <c r="C172" s="66">
        <f>0.1*C2</f>
        <v>0.1</v>
      </c>
      <c r="D172" s="199" t="s">
        <v>302</v>
      </c>
      <c r="E172" s="199">
        <f>E171</f>
        <v>8978.2435785642847</v>
      </c>
      <c r="F172" s="199">
        <f>C171/B2*E2</f>
        <v>8978.2435785642847</v>
      </c>
      <c r="G172" s="188"/>
      <c r="H172" s="66"/>
      <c r="I172" s="66">
        <f>0.1*I2</f>
        <v>6200</v>
      </c>
      <c r="J172" s="199" t="s">
        <v>302</v>
      </c>
      <c r="K172" s="199">
        <f>K171</f>
        <v>8978.2435785642847</v>
      </c>
      <c r="L172" s="199">
        <f>I171/H2*K2</f>
        <v>0</v>
      </c>
      <c r="M172" s="188"/>
      <c r="O172" s="66"/>
      <c r="P172" s="66"/>
      <c r="Q172" s="66"/>
    </row>
    <row r="173" spans="1:17" x14ac:dyDescent="0.25">
      <c r="A173"/>
      <c r="B173" s="66"/>
      <c r="C173" s="66"/>
      <c r="D173" s="199"/>
      <c r="E173" s="199">
        <f>SUM(E171:E172)</f>
        <v>17956.487157128569</v>
      </c>
      <c r="F173" s="199">
        <f>SUM(F171:F172)</f>
        <v>17956.487157128569</v>
      </c>
      <c r="G173" s="188"/>
      <c r="H173" s="66"/>
      <c r="I173" s="66"/>
      <c r="J173" s="199"/>
      <c r="K173" s="199">
        <f>SUM(K171:K172)</f>
        <v>17956.487157128569</v>
      </c>
      <c r="L173" s="199">
        <f>SUM(L171:L172)</f>
        <v>17956.487157128569</v>
      </c>
      <c r="M173" s="188"/>
      <c r="O173" s="66"/>
      <c r="P173" s="66"/>
      <c r="Q173" s="66"/>
    </row>
    <row r="174" spans="1:17" x14ac:dyDescent="0.25">
      <c r="A174"/>
      <c r="B174" s="66"/>
      <c r="C174" s="66"/>
      <c r="D174" s="66"/>
      <c r="E174" s="66"/>
      <c r="F174" s="66"/>
      <c r="G174" s="188"/>
      <c r="H174" s="66"/>
      <c r="I174" s="66"/>
      <c r="J174" s="66"/>
      <c r="K174" s="66"/>
      <c r="L174" s="66"/>
      <c r="M174" s="188"/>
      <c r="O174" s="66"/>
      <c r="P174" s="66"/>
      <c r="Q174" s="66"/>
    </row>
    <row r="175" spans="1:17" x14ac:dyDescent="0.25">
      <c r="A175"/>
      <c r="B175" s="66"/>
      <c r="C175" s="66"/>
      <c r="D175" s="66"/>
      <c r="E175" s="66"/>
      <c r="F175" s="66"/>
      <c r="G175" s="188"/>
      <c r="H175" s="66"/>
      <c r="I175" s="66"/>
      <c r="J175" s="66"/>
      <c r="K175" s="66"/>
      <c r="L175" s="66"/>
      <c r="M175" s="188"/>
      <c r="O175" s="66"/>
      <c r="P175" s="66"/>
      <c r="Q175" s="66"/>
    </row>
    <row r="176" spans="1:17" x14ac:dyDescent="0.25">
      <c r="A176"/>
      <c r="B176" s="66"/>
      <c r="C176" s="66"/>
      <c r="D176" s="66"/>
      <c r="E176" s="66"/>
      <c r="F176" s="66"/>
      <c r="G176" s="188"/>
      <c r="H176" s="66"/>
      <c r="I176" s="66"/>
      <c r="J176" s="66"/>
      <c r="K176" s="66"/>
      <c r="L176" s="66"/>
      <c r="M176" s="188"/>
      <c r="O176" s="66"/>
      <c r="P176" s="66"/>
      <c r="Q176" s="66"/>
    </row>
    <row r="177" spans="1:17" x14ac:dyDescent="0.25">
      <c r="A177"/>
      <c r="B177" s="66"/>
      <c r="C177" s="66"/>
      <c r="D177" s="66"/>
      <c r="E177" s="66"/>
      <c r="F177" s="66"/>
      <c r="G177" s="188"/>
      <c r="H177" s="66"/>
      <c r="I177" s="66"/>
      <c r="J177" s="66"/>
      <c r="K177" s="66"/>
      <c r="L177" s="66"/>
      <c r="M177" s="188"/>
      <c r="O177" s="66"/>
      <c r="P177" s="66"/>
      <c r="Q177" s="66"/>
    </row>
    <row r="178" spans="1:17" x14ac:dyDescent="0.25">
      <c r="A178"/>
      <c r="B178" s="66"/>
      <c r="C178" s="66"/>
      <c r="D178" s="66"/>
      <c r="E178" s="66"/>
      <c r="F178" s="66"/>
      <c r="G178" s="188"/>
      <c r="H178" s="66"/>
      <c r="I178" s="66"/>
      <c r="J178" s="66"/>
      <c r="K178" s="66"/>
      <c r="L178" s="66"/>
      <c r="M178" s="188"/>
      <c r="O178" s="66"/>
      <c r="P178" s="66"/>
      <c r="Q178" s="66"/>
    </row>
    <row r="179" spans="1:17" x14ac:dyDescent="0.25">
      <c r="A179"/>
      <c r="B179" s="66"/>
      <c r="C179" s="66"/>
      <c r="D179" s="66"/>
      <c r="E179" s="66"/>
      <c r="F179" s="66"/>
      <c r="G179" s="188"/>
      <c r="H179" s="66"/>
      <c r="I179" s="66"/>
      <c r="J179" s="66"/>
      <c r="K179" s="66"/>
      <c r="L179" s="66"/>
      <c r="M179" s="188"/>
      <c r="O179" s="66"/>
      <c r="P179" s="66"/>
      <c r="Q179" s="66"/>
    </row>
    <row r="180" spans="1:17" x14ac:dyDescent="0.25">
      <c r="A180"/>
      <c r="B180" s="66"/>
      <c r="C180" s="66"/>
      <c r="D180" s="66"/>
      <c r="E180" s="66"/>
      <c r="F180" s="66"/>
      <c r="G180" s="188"/>
      <c r="H180" s="66"/>
      <c r="I180" s="66"/>
      <c r="J180" s="66"/>
      <c r="K180" s="66"/>
      <c r="L180" s="66"/>
      <c r="M180" s="188"/>
      <c r="O180" s="66"/>
      <c r="P180" s="66"/>
      <c r="Q180" s="66"/>
    </row>
    <row r="181" spans="1:17" x14ac:dyDescent="0.25">
      <c r="A181"/>
      <c r="B181" s="66"/>
      <c r="C181" s="66"/>
      <c r="D181" s="66"/>
      <c r="E181" s="66"/>
      <c r="F181" s="66"/>
      <c r="G181" s="188"/>
      <c r="H181" s="66"/>
      <c r="I181" s="66"/>
      <c r="J181" s="66"/>
      <c r="K181" s="66"/>
      <c r="L181" s="66"/>
      <c r="M181" s="188"/>
      <c r="O181" s="66"/>
      <c r="P181" s="66"/>
      <c r="Q181" s="66"/>
    </row>
    <row r="182" spans="1:17" x14ac:dyDescent="0.25">
      <c r="A182"/>
      <c r="B182" s="66"/>
      <c r="C182" s="66"/>
      <c r="D182" s="66"/>
      <c r="E182" s="66"/>
      <c r="F182" s="66"/>
      <c r="G182" s="188"/>
      <c r="H182" s="66"/>
      <c r="I182" s="66"/>
      <c r="J182" s="66"/>
      <c r="K182" s="66"/>
      <c r="L182" s="66"/>
      <c r="M182" s="188"/>
      <c r="O182" s="66"/>
      <c r="P182" s="66"/>
      <c r="Q182" s="66"/>
    </row>
    <row r="183" spans="1:17" x14ac:dyDescent="0.25">
      <c r="A183"/>
      <c r="B183" s="66"/>
      <c r="C183" s="66"/>
      <c r="D183" s="66"/>
      <c r="E183" s="66"/>
      <c r="F183" s="66"/>
      <c r="G183" s="188"/>
      <c r="H183" s="66"/>
      <c r="I183" s="66"/>
      <c r="J183" s="66"/>
      <c r="K183" s="66"/>
      <c r="L183" s="66"/>
      <c r="M183" s="188"/>
      <c r="O183" s="66"/>
      <c r="P183" s="66"/>
      <c r="Q183" s="66"/>
    </row>
    <row r="184" spans="1:17" x14ac:dyDescent="0.25">
      <c r="A184"/>
      <c r="B184" s="66"/>
      <c r="C184" s="66"/>
      <c r="D184" s="66"/>
      <c r="E184" s="66"/>
      <c r="F184" s="66"/>
      <c r="G184" s="188"/>
      <c r="H184" s="66"/>
      <c r="I184" s="66"/>
      <c r="J184" s="66"/>
      <c r="K184" s="66"/>
      <c r="L184" s="66"/>
      <c r="M184" s="188"/>
      <c r="O184" s="66"/>
      <c r="P184" s="66"/>
      <c r="Q184" s="66"/>
    </row>
    <row r="185" spans="1:17" x14ac:dyDescent="0.25">
      <c r="A185"/>
      <c r="B185" s="66"/>
      <c r="C185" s="66"/>
      <c r="D185" s="66"/>
      <c r="E185" s="66"/>
      <c r="F185" s="66"/>
      <c r="G185" s="188"/>
      <c r="H185" s="66"/>
      <c r="I185" s="66"/>
      <c r="J185" s="66"/>
      <c r="K185" s="66"/>
      <c r="L185" s="66"/>
      <c r="M185" s="188"/>
      <c r="O185" s="66"/>
      <c r="P185" s="66"/>
      <c r="Q185" s="66"/>
    </row>
    <row r="186" spans="1:17" x14ac:dyDescent="0.25">
      <c r="A186"/>
      <c r="B186" s="66"/>
      <c r="C186" s="66"/>
      <c r="D186" s="66"/>
      <c r="E186" s="66"/>
      <c r="F186" s="66"/>
      <c r="G186" s="188"/>
      <c r="H186" s="66"/>
      <c r="I186" s="66"/>
      <c r="J186" s="66"/>
      <c r="K186" s="66"/>
      <c r="L186" s="66"/>
      <c r="M186" s="188"/>
      <c r="O186" s="66"/>
      <c r="P186" s="66"/>
      <c r="Q186" s="66"/>
    </row>
    <row r="187" spans="1:17" x14ac:dyDescent="0.25">
      <c r="A187"/>
      <c r="B187" s="66"/>
      <c r="C187" s="66"/>
      <c r="D187" s="66"/>
      <c r="E187" s="66"/>
      <c r="F187" s="66"/>
      <c r="G187" s="188"/>
      <c r="H187" s="66"/>
      <c r="I187" s="66"/>
      <c r="J187" s="66"/>
      <c r="K187" s="66"/>
      <c r="L187" s="66"/>
      <c r="M187" s="188"/>
      <c r="O187" s="66"/>
      <c r="P187" s="66"/>
      <c r="Q187" s="66"/>
    </row>
    <row r="188" spans="1:17" x14ac:dyDescent="0.25">
      <c r="A188"/>
      <c r="B188" s="66"/>
      <c r="C188" s="66"/>
      <c r="D188" s="66"/>
      <c r="E188" s="66"/>
      <c r="F188" s="66"/>
      <c r="G188" s="188"/>
      <c r="H188" s="66"/>
      <c r="I188" s="66"/>
      <c r="J188" s="66"/>
      <c r="K188" s="66"/>
      <c r="L188" s="66"/>
      <c r="M188" s="188"/>
      <c r="O188" s="66"/>
      <c r="P188" s="66"/>
      <c r="Q188" s="66"/>
    </row>
    <row r="189" spans="1:17" x14ac:dyDescent="0.25">
      <c r="A189"/>
      <c r="B189" s="66"/>
      <c r="C189" s="66"/>
      <c r="D189" s="66"/>
      <c r="E189" s="66"/>
      <c r="F189" s="66"/>
      <c r="G189" s="188"/>
      <c r="H189" s="66"/>
      <c r="I189" s="66"/>
      <c r="J189" s="66"/>
      <c r="K189" s="66"/>
      <c r="L189" s="66"/>
      <c r="M189" s="188"/>
      <c r="O189" s="66"/>
      <c r="P189" s="66"/>
      <c r="Q189" s="66"/>
    </row>
    <row r="190" spans="1:17" x14ac:dyDescent="0.25">
      <c r="A190"/>
      <c r="B190" s="66"/>
      <c r="C190" s="66"/>
      <c r="D190" s="66"/>
      <c r="E190" s="66"/>
      <c r="F190" s="66"/>
      <c r="G190" s="188"/>
      <c r="H190" s="66"/>
      <c r="I190" s="66"/>
      <c r="J190" s="66"/>
      <c r="K190" s="66"/>
      <c r="L190" s="66"/>
      <c r="M190" s="188"/>
      <c r="O190" s="66"/>
      <c r="P190" s="66"/>
      <c r="Q190" s="66"/>
    </row>
    <row r="191" spans="1:17" x14ac:dyDescent="0.25">
      <c r="A191"/>
      <c r="B191" s="66"/>
      <c r="C191" s="66"/>
      <c r="D191" s="66"/>
      <c r="E191" s="66"/>
      <c r="F191" s="66"/>
      <c r="G191" s="188"/>
      <c r="H191" s="66"/>
      <c r="I191" s="66"/>
      <c r="J191" s="66"/>
      <c r="K191" s="66"/>
      <c r="L191" s="66"/>
      <c r="M191" s="188"/>
      <c r="O191" s="66"/>
      <c r="P191" s="66"/>
      <c r="Q191" s="66"/>
    </row>
    <row r="192" spans="1:17" x14ac:dyDescent="0.25">
      <c r="A192"/>
      <c r="B192" s="66"/>
      <c r="C192" s="66"/>
      <c r="D192" s="66"/>
      <c r="E192" s="66"/>
      <c r="F192" s="66"/>
      <c r="G192" s="188"/>
      <c r="H192" s="66"/>
      <c r="I192" s="66"/>
      <c r="J192" s="66"/>
      <c r="K192" s="66"/>
      <c r="L192" s="66"/>
      <c r="M192" s="188"/>
      <c r="O192" s="66"/>
      <c r="P192" s="66"/>
      <c r="Q192" s="66"/>
    </row>
    <row r="193" spans="1:17" x14ac:dyDescent="0.25">
      <c r="A193"/>
      <c r="B193" s="66"/>
      <c r="C193" s="66"/>
      <c r="D193" s="66"/>
      <c r="E193" s="66"/>
      <c r="F193" s="66"/>
      <c r="G193" s="188"/>
      <c r="H193" s="66"/>
      <c r="I193" s="66"/>
      <c r="J193" s="66"/>
      <c r="K193" s="66"/>
      <c r="L193" s="66"/>
      <c r="M193" s="188"/>
      <c r="O193" s="66"/>
      <c r="P193" s="66"/>
      <c r="Q193" s="66"/>
    </row>
    <row r="194" spans="1:17" x14ac:dyDescent="0.25">
      <c r="A194"/>
      <c r="B194" s="66"/>
      <c r="C194" s="66"/>
      <c r="D194" s="66"/>
      <c r="E194" s="66"/>
      <c r="F194" s="66"/>
      <c r="G194" s="188"/>
      <c r="H194" s="66"/>
      <c r="I194" s="66"/>
      <c r="J194" s="66"/>
      <c r="K194" s="66"/>
      <c r="L194" s="66"/>
      <c r="M194" s="188"/>
      <c r="O194" s="66"/>
      <c r="P194" s="66"/>
      <c r="Q194" s="66"/>
    </row>
    <row r="195" spans="1:17" x14ac:dyDescent="0.25">
      <c r="A195"/>
      <c r="B195" s="66"/>
      <c r="C195" s="66"/>
      <c r="D195" s="66"/>
      <c r="E195" s="66"/>
      <c r="F195" s="66"/>
      <c r="G195" s="188"/>
      <c r="H195" s="66"/>
      <c r="I195" s="66"/>
      <c r="J195" s="66"/>
      <c r="K195" s="66"/>
      <c r="L195" s="66"/>
      <c r="M195" s="188"/>
      <c r="O195" s="66"/>
      <c r="P195" s="66"/>
      <c r="Q195" s="66"/>
    </row>
    <row r="196" spans="1:17" x14ac:dyDescent="0.25">
      <c r="A196"/>
      <c r="B196" s="66"/>
      <c r="C196" s="66"/>
      <c r="D196" s="66"/>
      <c r="E196" s="66"/>
      <c r="F196" s="66"/>
      <c r="G196" s="188"/>
      <c r="H196" s="66"/>
      <c r="I196" s="66"/>
      <c r="J196" s="66"/>
      <c r="K196" s="66"/>
      <c r="L196" s="66"/>
      <c r="M196" s="188"/>
      <c r="O196" s="66"/>
      <c r="P196" s="66"/>
      <c r="Q196" s="66"/>
    </row>
    <row r="197" spans="1:17" x14ac:dyDescent="0.25">
      <c r="A197"/>
      <c r="B197" s="66"/>
      <c r="C197" s="66"/>
      <c r="D197" s="66"/>
      <c r="E197" s="66"/>
      <c r="F197" s="66"/>
      <c r="G197" s="188"/>
      <c r="H197" s="66"/>
      <c r="I197" s="66"/>
      <c r="J197" s="66"/>
      <c r="K197" s="66"/>
      <c r="L197" s="66"/>
      <c r="M197" s="188"/>
      <c r="O197" s="66"/>
      <c r="P197" s="66"/>
      <c r="Q197" s="66"/>
    </row>
    <row r="198" spans="1:17" x14ac:dyDescent="0.25">
      <c r="A198"/>
      <c r="B198" s="66"/>
      <c r="C198" s="66"/>
      <c r="D198" s="66"/>
      <c r="E198" s="66"/>
      <c r="F198" s="66"/>
      <c r="G198" s="188"/>
      <c r="H198" s="66"/>
      <c r="I198" s="66"/>
      <c r="J198" s="66"/>
      <c r="K198" s="66"/>
      <c r="L198" s="66"/>
      <c r="M198" s="188"/>
      <c r="O198" s="66"/>
      <c r="P198" s="66"/>
      <c r="Q198" s="66"/>
    </row>
    <row r="199" spans="1:17" x14ac:dyDescent="0.25">
      <c r="A199"/>
      <c r="B199" s="66"/>
      <c r="C199" s="66"/>
      <c r="D199" s="66"/>
      <c r="E199" s="66"/>
      <c r="F199" s="66"/>
      <c r="G199" s="188"/>
      <c r="H199" s="66"/>
      <c r="I199" s="66"/>
      <c r="J199" s="66"/>
      <c r="K199" s="66"/>
      <c r="L199" s="66"/>
      <c r="M199" s="188"/>
      <c r="O199" s="66"/>
      <c r="P199" s="66"/>
      <c r="Q199" s="66"/>
    </row>
    <row r="200" spans="1:17" x14ac:dyDescent="0.25">
      <c r="A200"/>
      <c r="B200" s="66"/>
      <c r="C200" s="66"/>
      <c r="D200" s="66"/>
      <c r="E200" s="66"/>
      <c r="F200" s="66"/>
      <c r="G200" s="188"/>
      <c r="H200" s="66"/>
      <c r="I200" s="66"/>
      <c r="J200" s="66"/>
      <c r="K200" s="66"/>
      <c r="L200" s="66"/>
      <c r="M200" s="188"/>
      <c r="O200" s="66"/>
      <c r="P200" s="66"/>
      <c r="Q200" s="66"/>
    </row>
    <row r="201" spans="1:17" x14ac:dyDescent="0.25">
      <c r="A201"/>
      <c r="B201" s="66"/>
      <c r="C201" s="66"/>
      <c r="D201" s="66"/>
      <c r="E201" s="66"/>
      <c r="F201" s="66"/>
      <c r="G201" s="188"/>
      <c r="H201" s="66"/>
      <c r="I201" s="66"/>
      <c r="J201" s="66"/>
      <c r="K201" s="66"/>
      <c r="L201" s="66"/>
      <c r="M201" s="188"/>
      <c r="O201" s="66"/>
      <c r="P201" s="66"/>
      <c r="Q201" s="66"/>
    </row>
    <row r="202" spans="1:17" x14ac:dyDescent="0.25">
      <c r="A202"/>
      <c r="B202" s="66"/>
      <c r="C202" s="66"/>
      <c r="D202" s="66"/>
      <c r="E202" s="66"/>
      <c r="F202" s="66"/>
      <c r="G202" s="188"/>
      <c r="H202" s="66"/>
      <c r="I202" s="66"/>
      <c r="J202" s="66"/>
      <c r="K202" s="66"/>
      <c r="L202" s="66"/>
      <c r="M202" s="188"/>
      <c r="O202" s="66"/>
      <c r="P202" s="66"/>
      <c r="Q202" s="66"/>
    </row>
    <row r="203" spans="1:17" x14ac:dyDescent="0.25">
      <c r="A203"/>
      <c r="B203" s="66"/>
      <c r="C203" s="66"/>
      <c r="D203" s="66"/>
      <c r="E203" s="66"/>
      <c r="F203" s="66"/>
      <c r="G203" s="188"/>
      <c r="H203" s="66"/>
      <c r="I203" s="66"/>
      <c r="J203" s="66"/>
      <c r="K203" s="66"/>
      <c r="L203" s="66"/>
      <c r="M203" s="188"/>
      <c r="O203" s="66"/>
      <c r="P203" s="66"/>
      <c r="Q203" s="66"/>
    </row>
    <row r="204" spans="1:17" x14ac:dyDescent="0.25">
      <c r="A204"/>
      <c r="B204" s="66"/>
      <c r="C204" s="66"/>
      <c r="D204" s="66"/>
      <c r="E204" s="66"/>
      <c r="F204" s="66"/>
      <c r="G204" s="188"/>
      <c r="H204" s="66"/>
      <c r="I204" s="66"/>
      <c r="J204" s="66"/>
      <c r="K204" s="66"/>
      <c r="L204" s="66"/>
      <c r="M204" s="188"/>
      <c r="O204" s="66"/>
      <c r="P204" s="66"/>
      <c r="Q204" s="66"/>
    </row>
    <row r="205" spans="1:17" x14ac:dyDescent="0.25">
      <c r="A205"/>
      <c r="B205" s="66"/>
      <c r="C205" s="66"/>
      <c r="D205" s="66"/>
      <c r="E205" s="66"/>
      <c r="F205" s="66"/>
      <c r="G205" s="188"/>
      <c r="H205" s="66"/>
      <c r="I205" s="66"/>
      <c r="J205" s="66"/>
      <c r="K205" s="66"/>
      <c r="L205" s="66"/>
      <c r="M205" s="188"/>
      <c r="O205" s="66"/>
      <c r="P205" s="66"/>
      <c r="Q205" s="66"/>
    </row>
    <row r="206" spans="1:17" x14ac:dyDescent="0.25">
      <c r="A206"/>
      <c r="B206" s="66"/>
      <c r="C206" s="66"/>
      <c r="D206" s="66"/>
      <c r="E206" s="66"/>
      <c r="F206" s="66"/>
      <c r="G206" s="188"/>
      <c r="H206" s="66"/>
      <c r="I206" s="66"/>
      <c r="J206" s="66"/>
      <c r="K206" s="66"/>
      <c r="L206" s="66"/>
      <c r="M206" s="188"/>
      <c r="O206" s="66"/>
      <c r="P206" s="66"/>
      <c r="Q206" s="66"/>
    </row>
    <row r="207" spans="1:17" x14ac:dyDescent="0.25">
      <c r="A207"/>
      <c r="B207" s="66"/>
      <c r="C207" s="66"/>
      <c r="D207" s="66"/>
      <c r="E207" s="66"/>
      <c r="F207" s="66"/>
      <c r="G207" s="188"/>
      <c r="H207" s="66"/>
      <c r="I207" s="66"/>
      <c r="J207" s="66"/>
      <c r="K207" s="66"/>
      <c r="L207" s="66"/>
      <c r="M207" s="188"/>
      <c r="O207" s="66"/>
      <c r="P207" s="66"/>
      <c r="Q207" s="66"/>
    </row>
    <row r="208" spans="1:17" x14ac:dyDescent="0.25">
      <c r="A208"/>
      <c r="B208" s="66"/>
      <c r="C208" s="66"/>
      <c r="D208" s="66"/>
      <c r="E208" s="66"/>
      <c r="F208" s="66"/>
      <c r="G208" s="188"/>
      <c r="H208" s="66"/>
      <c r="I208" s="66"/>
      <c r="J208" s="66"/>
      <c r="K208" s="66"/>
      <c r="L208" s="66"/>
      <c r="M208" s="188"/>
      <c r="O208" s="66"/>
      <c r="P208" s="66"/>
      <c r="Q208" s="66"/>
    </row>
    <row r="209" spans="1:17" x14ac:dyDescent="0.25">
      <c r="A209"/>
      <c r="B209" s="66"/>
      <c r="C209" s="66"/>
      <c r="D209" s="66"/>
      <c r="E209" s="66"/>
      <c r="F209" s="66"/>
      <c r="G209" s="188"/>
      <c r="H209" s="66"/>
      <c r="I209" s="66"/>
      <c r="J209" s="66"/>
      <c r="K209" s="66"/>
      <c r="L209" s="66"/>
      <c r="M209" s="188"/>
      <c r="O209" s="66"/>
      <c r="P209" s="66"/>
      <c r="Q209" s="66"/>
    </row>
    <row r="210" spans="1:17" x14ac:dyDescent="0.25">
      <c r="A210"/>
      <c r="B210" s="66"/>
      <c r="C210" s="66"/>
      <c r="D210" s="66"/>
      <c r="E210" s="66"/>
      <c r="F210" s="66"/>
      <c r="G210" s="188"/>
      <c r="H210" s="66"/>
      <c r="I210" s="66"/>
      <c r="J210" s="66"/>
      <c r="K210" s="66"/>
      <c r="L210" s="66"/>
      <c r="M210" s="188"/>
      <c r="O210" s="66"/>
      <c r="P210" s="66"/>
      <c r="Q210" s="66"/>
    </row>
    <row r="211" spans="1:17" x14ac:dyDescent="0.25">
      <c r="A211"/>
      <c r="B211" s="66"/>
      <c r="C211" s="66"/>
      <c r="D211" s="66"/>
      <c r="E211" s="66"/>
      <c r="F211" s="66"/>
      <c r="G211" s="188"/>
      <c r="H211" s="66"/>
      <c r="I211" s="66"/>
      <c r="J211" s="66"/>
      <c r="K211" s="66"/>
      <c r="L211" s="66"/>
      <c r="M211" s="188"/>
      <c r="O211" s="66"/>
      <c r="P211" s="66"/>
      <c r="Q211" s="66"/>
    </row>
    <row r="212" spans="1:17" x14ac:dyDescent="0.25">
      <c r="A212"/>
      <c r="B212" s="66"/>
      <c r="C212" s="66"/>
      <c r="D212" s="66"/>
      <c r="E212" s="66"/>
      <c r="F212" s="66"/>
      <c r="G212" s="188"/>
      <c r="H212" s="66"/>
      <c r="I212" s="66"/>
      <c r="J212" s="66"/>
      <c r="K212" s="66"/>
      <c r="L212" s="66"/>
      <c r="M212" s="188"/>
      <c r="O212" s="66"/>
      <c r="P212" s="66"/>
      <c r="Q212" s="66"/>
    </row>
    <row r="213" spans="1:17" x14ac:dyDescent="0.25">
      <c r="A213"/>
      <c r="B213" s="66"/>
      <c r="C213" s="66"/>
      <c r="D213" s="66"/>
      <c r="E213" s="66"/>
      <c r="F213" s="66"/>
      <c r="G213" s="188"/>
      <c r="H213" s="66"/>
      <c r="I213" s="66"/>
      <c r="J213" s="66"/>
      <c r="K213" s="66"/>
      <c r="L213" s="66"/>
      <c r="M213" s="188"/>
      <c r="O213" s="66"/>
      <c r="P213" s="66"/>
      <c r="Q213" s="66"/>
    </row>
    <row r="214" spans="1:17" x14ac:dyDescent="0.25">
      <c r="A214"/>
      <c r="B214" s="66"/>
      <c r="C214" s="66"/>
      <c r="D214" s="66"/>
      <c r="E214" s="66"/>
      <c r="F214" s="66"/>
      <c r="G214" s="188"/>
      <c r="H214" s="66"/>
      <c r="I214" s="66"/>
      <c r="J214" s="66"/>
      <c r="K214" s="66"/>
      <c r="L214" s="66"/>
      <c r="M214" s="188"/>
      <c r="O214" s="66"/>
      <c r="P214" s="66"/>
      <c r="Q214" s="66"/>
    </row>
    <row r="215" spans="1:17" x14ac:dyDescent="0.25">
      <c r="A215"/>
      <c r="B215" s="66"/>
      <c r="C215" s="66"/>
      <c r="D215" s="66"/>
      <c r="E215" s="66"/>
      <c r="F215" s="66"/>
      <c r="G215" s="188"/>
      <c r="H215" s="66"/>
      <c r="I215" s="66"/>
      <c r="J215" s="66"/>
      <c r="K215" s="66"/>
      <c r="L215" s="66"/>
      <c r="M215" s="188"/>
      <c r="O215" s="66"/>
      <c r="P215" s="66"/>
      <c r="Q215" s="66"/>
    </row>
    <row r="216" spans="1:17" x14ac:dyDescent="0.25">
      <c r="A216"/>
      <c r="B216" s="66"/>
      <c r="C216" s="66"/>
      <c r="D216" s="66"/>
      <c r="E216" s="66"/>
      <c r="F216" s="66"/>
      <c r="G216" s="188"/>
      <c r="H216" s="66"/>
      <c r="I216" s="66"/>
      <c r="J216" s="66"/>
      <c r="K216" s="66"/>
      <c r="L216" s="66"/>
      <c r="M216" s="188"/>
      <c r="O216" s="66"/>
      <c r="P216" s="66"/>
      <c r="Q216" s="66"/>
    </row>
    <row r="217" spans="1:17" x14ac:dyDescent="0.25">
      <c r="A217"/>
      <c r="B217" s="66"/>
      <c r="C217" s="66"/>
      <c r="D217" s="66"/>
      <c r="E217" s="66"/>
      <c r="F217" s="66"/>
      <c r="G217" s="188"/>
      <c r="H217" s="66"/>
      <c r="I217" s="66"/>
      <c r="J217" s="66"/>
      <c r="K217" s="66"/>
      <c r="L217" s="66"/>
      <c r="M217" s="188"/>
      <c r="O217" s="66"/>
      <c r="P217" s="66"/>
      <c r="Q217" s="66"/>
    </row>
    <row r="218" spans="1:17" x14ac:dyDescent="0.25">
      <c r="A218"/>
      <c r="B218" s="66"/>
      <c r="C218" s="66"/>
      <c r="D218" s="66"/>
      <c r="E218" s="66"/>
      <c r="F218" s="66"/>
      <c r="G218" s="188"/>
      <c r="H218" s="66"/>
      <c r="I218" s="66"/>
      <c r="J218" s="66"/>
      <c r="K218" s="66"/>
      <c r="L218" s="66"/>
      <c r="M218" s="188"/>
      <c r="O218" s="66"/>
      <c r="P218" s="66"/>
      <c r="Q218" s="66"/>
    </row>
    <row r="219" spans="1:17" x14ac:dyDescent="0.25">
      <c r="A219"/>
      <c r="B219" s="66"/>
      <c r="C219" s="66"/>
      <c r="D219" s="66"/>
      <c r="E219" s="66"/>
      <c r="F219" s="66"/>
      <c r="G219" s="188"/>
      <c r="H219" s="66"/>
      <c r="I219" s="66"/>
      <c r="J219" s="66"/>
      <c r="K219" s="66"/>
      <c r="L219" s="66"/>
      <c r="M219" s="188"/>
      <c r="O219" s="66"/>
      <c r="P219" s="66"/>
      <c r="Q219" s="66"/>
    </row>
    <row r="220" spans="1:17" x14ac:dyDescent="0.25">
      <c r="A220"/>
      <c r="B220" s="66"/>
      <c r="C220" s="66"/>
      <c r="D220" s="66"/>
      <c r="E220" s="66"/>
      <c r="F220" s="66"/>
      <c r="G220" s="188"/>
      <c r="H220" s="66"/>
      <c r="I220" s="66"/>
      <c r="J220" s="66"/>
      <c r="K220" s="66"/>
      <c r="L220" s="66"/>
      <c r="M220" s="188"/>
      <c r="O220" s="66"/>
      <c r="P220" s="66"/>
      <c r="Q220" s="66"/>
    </row>
    <row r="221" spans="1:17" x14ac:dyDescent="0.25">
      <c r="A221"/>
      <c r="B221" s="66"/>
      <c r="C221" s="66"/>
      <c r="D221" s="66"/>
      <c r="E221" s="66"/>
      <c r="F221" s="66"/>
      <c r="G221" s="188"/>
      <c r="H221" s="66"/>
      <c r="I221" s="66"/>
      <c r="J221" s="66"/>
      <c r="K221" s="66"/>
      <c r="L221" s="66"/>
      <c r="M221" s="188"/>
      <c r="O221" s="66"/>
      <c r="P221" s="66"/>
      <c r="Q221" s="66"/>
    </row>
    <row r="222" spans="1:17" x14ac:dyDescent="0.25">
      <c r="A222"/>
      <c r="B222" s="66"/>
      <c r="C222" s="66"/>
      <c r="D222" s="66"/>
      <c r="E222" s="66"/>
      <c r="F222" s="66"/>
      <c r="G222" s="188"/>
      <c r="H222" s="66"/>
      <c r="I222" s="66"/>
      <c r="J222" s="66"/>
      <c r="K222" s="66"/>
      <c r="L222" s="66"/>
      <c r="M222" s="188"/>
      <c r="O222" s="66"/>
      <c r="P222" s="66"/>
      <c r="Q222" s="66"/>
    </row>
    <row r="223" spans="1:17" x14ac:dyDescent="0.25">
      <c r="A223"/>
      <c r="B223" s="66"/>
      <c r="C223" s="66"/>
      <c r="D223" s="66"/>
      <c r="E223" s="66"/>
      <c r="F223" s="66"/>
      <c r="G223" s="188"/>
      <c r="H223" s="66"/>
      <c r="I223" s="66"/>
      <c r="J223" s="66"/>
      <c r="K223" s="66"/>
      <c r="L223" s="66"/>
      <c r="M223" s="188"/>
      <c r="O223" s="66"/>
      <c r="P223" s="66"/>
      <c r="Q223" s="66"/>
    </row>
    <row r="224" spans="1:17" x14ac:dyDescent="0.25">
      <c r="A224"/>
      <c r="B224" s="66"/>
      <c r="C224" s="66"/>
      <c r="D224" s="66"/>
      <c r="E224" s="66"/>
      <c r="F224" s="66"/>
      <c r="G224" s="188"/>
      <c r="H224" s="66"/>
      <c r="I224" s="66"/>
      <c r="J224" s="66"/>
      <c r="K224" s="66"/>
      <c r="L224" s="66"/>
      <c r="M224" s="188"/>
      <c r="O224" s="66"/>
      <c r="P224" s="66"/>
      <c r="Q224" s="66"/>
    </row>
    <row r="225" spans="1:17" x14ac:dyDescent="0.25">
      <c r="A225"/>
      <c r="B225" s="66"/>
      <c r="C225" s="66"/>
      <c r="D225" s="66"/>
      <c r="E225" s="66"/>
      <c r="F225" s="66"/>
      <c r="G225" s="188"/>
      <c r="H225" s="66"/>
      <c r="I225" s="66"/>
      <c r="J225" s="66"/>
      <c r="K225" s="66"/>
      <c r="L225" s="66"/>
      <c r="M225" s="188"/>
      <c r="O225" s="66"/>
      <c r="P225" s="66"/>
      <c r="Q225" s="66"/>
    </row>
    <row r="226" spans="1:17" x14ac:dyDescent="0.25">
      <c r="A226"/>
      <c r="B226" s="66"/>
      <c r="C226" s="66"/>
      <c r="D226" s="66"/>
      <c r="E226" s="66"/>
      <c r="F226" s="66"/>
      <c r="G226" s="188"/>
      <c r="H226" s="66"/>
      <c r="I226" s="66"/>
      <c r="J226" s="66"/>
      <c r="K226" s="66"/>
      <c r="L226" s="66"/>
      <c r="M226" s="188"/>
      <c r="O226" s="66"/>
      <c r="P226" s="66"/>
      <c r="Q226" s="66"/>
    </row>
    <row r="227" spans="1:17" x14ac:dyDescent="0.25">
      <c r="A227"/>
      <c r="B227" s="66"/>
      <c r="C227" s="66"/>
      <c r="D227" s="66"/>
      <c r="E227" s="66"/>
      <c r="F227" s="66"/>
      <c r="G227" s="188"/>
      <c r="H227" s="66"/>
      <c r="I227" s="66"/>
      <c r="J227" s="66"/>
      <c r="K227" s="66"/>
      <c r="L227" s="66"/>
      <c r="M227" s="188"/>
      <c r="O227" s="66"/>
      <c r="P227" s="66"/>
      <c r="Q227" s="66"/>
    </row>
    <row r="228" spans="1:17" x14ac:dyDescent="0.25">
      <c r="A228"/>
      <c r="B228" s="66"/>
      <c r="C228" s="66"/>
      <c r="D228" s="66"/>
      <c r="E228" s="66"/>
      <c r="F228" s="66"/>
      <c r="G228" s="188"/>
      <c r="H228" s="66"/>
      <c r="I228" s="66"/>
      <c r="J228" s="66"/>
      <c r="K228" s="66"/>
      <c r="L228" s="66"/>
      <c r="M228" s="188"/>
      <c r="O228" s="66"/>
      <c r="P228" s="66"/>
      <c r="Q228" s="66"/>
    </row>
    <row r="229" spans="1:17" x14ac:dyDescent="0.25">
      <c r="A229"/>
      <c r="B229" s="66"/>
      <c r="C229" s="66"/>
      <c r="D229" s="66"/>
      <c r="E229" s="66"/>
      <c r="F229" s="66"/>
      <c r="G229" s="188"/>
      <c r="H229" s="66"/>
      <c r="I229" s="66"/>
      <c r="J229" s="66"/>
      <c r="K229" s="66"/>
      <c r="L229" s="66"/>
      <c r="M229" s="188"/>
      <c r="O229" s="66"/>
      <c r="P229" s="66"/>
      <c r="Q229" s="66"/>
    </row>
    <row r="230" spans="1:17" x14ac:dyDescent="0.25">
      <c r="A230"/>
      <c r="B230" s="66"/>
      <c r="C230" s="66"/>
      <c r="D230" s="66"/>
      <c r="E230" s="66"/>
      <c r="F230" s="66"/>
      <c r="G230" s="188"/>
      <c r="H230" s="66"/>
      <c r="I230" s="66"/>
      <c r="J230" s="66"/>
      <c r="K230" s="66"/>
      <c r="L230" s="66"/>
      <c r="M230" s="188"/>
      <c r="O230" s="66"/>
      <c r="P230" s="66"/>
      <c r="Q230" s="66"/>
    </row>
    <row r="231" spans="1:17" x14ac:dyDescent="0.25">
      <c r="A231"/>
      <c r="B231" s="66"/>
      <c r="C231" s="66"/>
      <c r="D231" s="66"/>
      <c r="E231" s="66"/>
      <c r="F231" s="66"/>
      <c r="G231" s="188"/>
      <c r="H231" s="66"/>
      <c r="I231" s="66"/>
      <c r="J231" s="66"/>
      <c r="K231" s="66"/>
      <c r="L231" s="66"/>
      <c r="M231" s="188"/>
      <c r="O231" s="66"/>
      <c r="P231" s="66"/>
      <c r="Q231" s="66"/>
    </row>
    <row r="232" spans="1:17" x14ac:dyDescent="0.25">
      <c r="A232"/>
      <c r="B232" s="66"/>
      <c r="C232" s="66"/>
      <c r="D232" s="66"/>
      <c r="E232" s="66"/>
      <c r="F232" s="66"/>
      <c r="G232" s="188"/>
      <c r="H232" s="66"/>
      <c r="I232" s="66"/>
      <c r="J232" s="66"/>
      <c r="K232" s="66"/>
      <c r="L232" s="66"/>
      <c r="M232" s="188"/>
      <c r="O232" s="66"/>
      <c r="P232" s="66"/>
      <c r="Q232" s="66"/>
    </row>
    <row r="233" spans="1:17" x14ac:dyDescent="0.25">
      <c r="A233"/>
      <c r="B233" s="66"/>
      <c r="C233" s="66"/>
      <c r="D233" s="66"/>
      <c r="E233" s="66"/>
      <c r="F233" s="66"/>
      <c r="G233" s="188"/>
      <c r="H233" s="66"/>
      <c r="I233" s="66"/>
      <c r="J233" s="66"/>
      <c r="K233" s="66"/>
      <c r="L233" s="66"/>
      <c r="M233" s="188"/>
      <c r="O233" s="66"/>
      <c r="P233" s="66"/>
      <c r="Q233" s="66"/>
    </row>
    <row r="234" spans="1:17" x14ac:dyDescent="0.25">
      <c r="A234"/>
      <c r="B234" s="66"/>
      <c r="C234" s="66"/>
      <c r="D234" s="66"/>
      <c r="E234" s="66"/>
      <c r="F234" s="66"/>
      <c r="G234" s="188"/>
      <c r="H234" s="66"/>
      <c r="I234" s="66"/>
      <c r="J234" s="66"/>
      <c r="K234" s="66"/>
      <c r="L234" s="66"/>
      <c r="M234" s="188"/>
      <c r="O234" s="66"/>
      <c r="P234" s="66"/>
      <c r="Q234" s="66"/>
    </row>
    <row r="235" spans="1:17" x14ac:dyDescent="0.25">
      <c r="A235"/>
      <c r="B235" s="66"/>
      <c r="C235" s="66"/>
      <c r="D235" s="66"/>
      <c r="E235" s="66"/>
      <c r="F235" s="66"/>
      <c r="G235" s="188"/>
      <c r="H235" s="66"/>
      <c r="I235" s="66"/>
      <c r="J235" s="66"/>
      <c r="K235" s="66"/>
      <c r="L235" s="66"/>
      <c r="M235" s="188"/>
      <c r="O235" s="66"/>
      <c r="P235" s="66"/>
      <c r="Q235" s="66"/>
    </row>
    <row r="236" spans="1:17" x14ac:dyDescent="0.25">
      <c r="A236"/>
      <c r="B236" s="66"/>
      <c r="C236" s="66"/>
      <c r="D236" s="66"/>
      <c r="E236" s="66"/>
      <c r="F236" s="66"/>
      <c r="G236" s="188"/>
      <c r="H236" s="66"/>
      <c r="I236" s="66"/>
      <c r="J236" s="66"/>
      <c r="K236" s="66"/>
      <c r="L236" s="66"/>
      <c r="M236" s="188"/>
      <c r="O236" s="66"/>
      <c r="P236" s="66"/>
      <c r="Q236" s="66"/>
    </row>
    <row r="237" spans="1:17" x14ac:dyDescent="0.25">
      <c r="A237"/>
      <c r="B237" s="66"/>
      <c r="C237" s="66"/>
      <c r="D237" s="66"/>
      <c r="E237" s="66"/>
      <c r="F237" s="66"/>
      <c r="G237" s="188"/>
      <c r="H237" s="66"/>
      <c r="I237" s="66"/>
      <c r="J237" s="66"/>
      <c r="K237" s="66"/>
      <c r="L237" s="66"/>
      <c r="M237" s="188"/>
      <c r="O237" s="66"/>
      <c r="P237" s="66"/>
      <c r="Q237" s="66"/>
    </row>
    <row r="238" spans="1:17" x14ac:dyDescent="0.25">
      <c r="A238"/>
      <c r="B238" s="66"/>
      <c r="C238" s="66"/>
      <c r="D238" s="66"/>
      <c r="E238" s="66"/>
      <c r="F238" s="66"/>
      <c r="G238" s="188"/>
      <c r="H238" s="66"/>
      <c r="I238" s="66"/>
      <c r="J238" s="66"/>
      <c r="K238" s="66"/>
      <c r="L238" s="66"/>
      <c r="M238" s="188"/>
      <c r="O238" s="66"/>
      <c r="P238" s="66"/>
      <c r="Q238" s="66"/>
    </row>
    <row r="239" spans="1:17" x14ac:dyDescent="0.25">
      <c r="A239"/>
      <c r="B239" s="66"/>
      <c r="C239" s="66"/>
      <c r="D239" s="66"/>
      <c r="E239" s="66"/>
      <c r="F239" s="66"/>
      <c r="G239" s="188"/>
      <c r="H239" s="66"/>
      <c r="I239" s="66"/>
      <c r="J239" s="66"/>
      <c r="K239" s="66"/>
      <c r="L239" s="66"/>
      <c r="M239" s="188"/>
      <c r="O239" s="66"/>
      <c r="P239" s="66"/>
      <c r="Q239" s="66"/>
    </row>
    <row r="240" spans="1:17" x14ac:dyDescent="0.25">
      <c r="A240"/>
      <c r="B240" s="66"/>
      <c r="C240" s="66"/>
      <c r="D240" s="66"/>
      <c r="E240" s="66"/>
      <c r="F240" s="66"/>
      <c r="G240" s="188"/>
      <c r="H240" s="66"/>
      <c r="I240" s="66"/>
      <c r="J240" s="66"/>
      <c r="K240" s="66"/>
      <c r="L240" s="66"/>
      <c r="M240" s="188"/>
      <c r="O240" s="66"/>
      <c r="P240" s="66"/>
      <c r="Q240" s="66"/>
    </row>
    <row r="241" spans="1:17" x14ac:dyDescent="0.25">
      <c r="A241"/>
      <c r="B241" s="66"/>
      <c r="C241" s="66"/>
      <c r="D241" s="66"/>
      <c r="E241" s="66"/>
      <c r="F241" s="66"/>
      <c r="G241" s="188"/>
      <c r="H241" s="66"/>
      <c r="I241" s="66"/>
      <c r="J241" s="66"/>
      <c r="K241" s="66"/>
      <c r="L241" s="66"/>
      <c r="M241" s="188"/>
      <c r="O241" s="66"/>
      <c r="P241" s="66"/>
      <c r="Q241" s="66"/>
    </row>
    <row r="242" spans="1:17" x14ac:dyDescent="0.25">
      <c r="A242"/>
      <c r="B242" s="66"/>
      <c r="C242" s="66"/>
      <c r="D242" s="66"/>
      <c r="E242" s="66"/>
      <c r="F242" s="66"/>
      <c r="G242" s="188"/>
      <c r="H242" s="66"/>
      <c r="I242" s="66"/>
      <c r="J242" s="66"/>
      <c r="K242" s="66"/>
      <c r="L242" s="66"/>
      <c r="M242" s="188"/>
      <c r="O242" s="66"/>
      <c r="P242" s="66"/>
      <c r="Q242" s="66"/>
    </row>
    <row r="243" spans="1:17" x14ac:dyDescent="0.25">
      <c r="A243"/>
      <c r="B243" s="66"/>
      <c r="C243" s="66"/>
      <c r="D243" s="66"/>
      <c r="E243" s="66"/>
      <c r="F243" s="66"/>
      <c r="G243" s="188"/>
      <c r="H243" s="66"/>
      <c r="I243" s="66"/>
      <c r="J243" s="66"/>
      <c r="K243" s="66"/>
      <c r="L243" s="66"/>
      <c r="M243" s="188"/>
      <c r="O243" s="66"/>
      <c r="P243" s="66"/>
      <c r="Q243" s="66"/>
    </row>
    <row r="244" spans="1:17" x14ac:dyDescent="0.25">
      <c r="A244"/>
      <c r="B244" s="66"/>
      <c r="C244" s="66"/>
      <c r="D244" s="66"/>
      <c r="E244" s="66"/>
      <c r="F244" s="66"/>
      <c r="G244" s="188"/>
      <c r="H244" s="66"/>
      <c r="I244" s="66"/>
      <c r="J244" s="66"/>
      <c r="K244" s="66"/>
      <c r="L244" s="66"/>
      <c r="M244" s="188"/>
      <c r="O244" s="66"/>
      <c r="P244" s="66"/>
      <c r="Q244" s="66"/>
    </row>
    <row r="245" spans="1:17" x14ac:dyDescent="0.25">
      <c r="A245"/>
      <c r="B245" s="66"/>
      <c r="C245" s="66"/>
      <c r="D245" s="66"/>
      <c r="E245" s="66"/>
      <c r="F245" s="66"/>
      <c r="G245" s="188"/>
      <c r="H245" s="66"/>
      <c r="I245" s="66"/>
      <c r="J245" s="66"/>
      <c r="K245" s="66"/>
      <c r="L245" s="66"/>
      <c r="M245" s="188"/>
      <c r="O245" s="66"/>
      <c r="P245" s="66"/>
      <c r="Q245" s="66"/>
    </row>
    <row r="246" spans="1:17" x14ac:dyDescent="0.25">
      <c r="A246"/>
      <c r="B246" s="66"/>
      <c r="C246" s="66"/>
      <c r="D246" s="66"/>
      <c r="E246" s="66"/>
      <c r="F246" s="66"/>
      <c r="G246" s="188"/>
      <c r="H246" s="66"/>
      <c r="I246" s="66"/>
      <c r="J246" s="66"/>
      <c r="K246" s="66"/>
      <c r="L246" s="66"/>
      <c r="M246" s="188"/>
      <c r="O246" s="66"/>
      <c r="P246" s="66"/>
      <c r="Q246" s="66"/>
    </row>
    <row r="247" spans="1:17" x14ac:dyDescent="0.25">
      <c r="A247"/>
      <c r="B247" s="66"/>
      <c r="C247" s="66"/>
      <c r="D247" s="66"/>
      <c r="E247" s="66"/>
      <c r="F247" s="66"/>
      <c r="G247" s="188"/>
      <c r="H247" s="66"/>
      <c r="I247" s="66"/>
      <c r="J247" s="66"/>
      <c r="K247" s="66"/>
      <c r="L247" s="66"/>
      <c r="M247" s="188"/>
      <c r="O247" s="66"/>
      <c r="P247" s="66"/>
      <c r="Q247" s="66"/>
    </row>
    <row r="248" spans="1:17" x14ac:dyDescent="0.25">
      <c r="A248"/>
      <c r="B248" s="66"/>
      <c r="C248" s="66"/>
      <c r="D248" s="66"/>
      <c r="E248" s="66"/>
      <c r="F248" s="66"/>
      <c r="G248" s="188"/>
      <c r="H248" s="66"/>
      <c r="I248" s="66"/>
      <c r="J248" s="66"/>
      <c r="K248" s="66"/>
      <c r="L248" s="66"/>
      <c r="M248" s="188"/>
      <c r="O248" s="66"/>
      <c r="P248" s="66"/>
      <c r="Q248" s="66"/>
    </row>
    <row r="249" spans="1:17" x14ac:dyDescent="0.25">
      <c r="A249"/>
      <c r="B249" s="66"/>
      <c r="C249" s="66"/>
      <c r="D249" s="66"/>
      <c r="E249" s="66"/>
      <c r="F249" s="66"/>
      <c r="G249" s="188"/>
      <c r="H249" s="66"/>
      <c r="I249" s="66"/>
      <c r="J249" s="66"/>
      <c r="K249" s="66"/>
      <c r="L249" s="66"/>
      <c r="M249" s="188"/>
      <c r="O249" s="66"/>
      <c r="P249" s="66"/>
      <c r="Q249" s="66"/>
    </row>
    <row r="250" spans="1:17" x14ac:dyDescent="0.25">
      <c r="A250"/>
      <c r="B250" s="66"/>
      <c r="C250" s="66"/>
      <c r="D250" s="66"/>
      <c r="E250" s="66"/>
      <c r="F250" s="66"/>
      <c r="G250" s="188"/>
      <c r="H250" s="66"/>
      <c r="I250" s="66"/>
      <c r="J250" s="66"/>
      <c r="K250" s="66"/>
      <c r="L250" s="66"/>
      <c r="M250" s="188"/>
      <c r="O250" s="66"/>
      <c r="P250" s="66"/>
      <c r="Q250" s="66"/>
    </row>
    <row r="251" spans="1:17" x14ac:dyDescent="0.25">
      <c r="A251"/>
      <c r="B251" s="66"/>
      <c r="C251" s="66"/>
      <c r="D251" s="66"/>
      <c r="E251" s="66"/>
      <c r="F251" s="66"/>
      <c r="G251" s="188"/>
      <c r="H251" s="66"/>
      <c r="I251" s="66"/>
      <c r="J251" s="66"/>
      <c r="K251" s="66"/>
      <c r="L251" s="66"/>
      <c r="M251" s="188"/>
      <c r="O251" s="66"/>
      <c r="P251" s="66"/>
      <c r="Q251" s="66"/>
    </row>
    <row r="252" spans="1:17" x14ac:dyDescent="0.25">
      <c r="A252"/>
      <c r="B252" s="66"/>
      <c r="C252" s="66"/>
      <c r="D252" s="66"/>
      <c r="E252" s="66"/>
      <c r="F252" s="66"/>
      <c r="G252" s="188"/>
      <c r="H252" s="66"/>
      <c r="I252" s="66"/>
      <c r="J252" s="66"/>
      <c r="K252" s="66"/>
      <c r="L252" s="66"/>
      <c r="M252" s="188"/>
      <c r="O252" s="66"/>
      <c r="P252" s="66"/>
      <c r="Q252" s="66"/>
    </row>
    <row r="253" spans="1:17" x14ac:dyDescent="0.25">
      <c r="A253"/>
      <c r="B253" s="66"/>
      <c r="C253" s="66"/>
      <c r="D253" s="66"/>
      <c r="E253" s="66"/>
      <c r="F253" s="66"/>
      <c r="G253" s="188"/>
      <c r="H253" s="66"/>
      <c r="I253" s="66"/>
      <c r="J253" s="66"/>
      <c r="K253" s="66"/>
      <c r="L253" s="66"/>
      <c r="M253" s="188"/>
      <c r="O253" s="66"/>
      <c r="P253" s="66"/>
      <c r="Q253" s="66"/>
    </row>
    <row r="254" spans="1:17" x14ac:dyDescent="0.25">
      <c r="A254"/>
      <c r="B254" s="66"/>
      <c r="C254" s="66"/>
      <c r="D254" s="66"/>
      <c r="E254" s="66"/>
      <c r="F254" s="66"/>
      <c r="G254" s="188"/>
      <c r="H254" s="66"/>
      <c r="I254" s="66"/>
      <c r="J254" s="66"/>
      <c r="K254" s="66"/>
      <c r="L254" s="66"/>
      <c r="M254" s="188"/>
      <c r="O254" s="66"/>
      <c r="P254" s="66"/>
      <c r="Q254" s="66"/>
    </row>
    <row r="255" spans="1:17" x14ac:dyDescent="0.25">
      <c r="A255"/>
      <c r="B255" s="66"/>
      <c r="C255" s="66"/>
      <c r="D255" s="66"/>
      <c r="E255" s="66"/>
      <c r="F255" s="66"/>
      <c r="G255" s="188"/>
      <c r="H255" s="66"/>
      <c r="I255" s="66"/>
      <c r="J255" s="66"/>
      <c r="K255" s="66"/>
      <c r="L255" s="66"/>
      <c r="M255" s="188"/>
      <c r="O255" s="66"/>
      <c r="P255" s="66"/>
      <c r="Q255" s="66"/>
    </row>
    <row r="256" spans="1:17" x14ac:dyDescent="0.25">
      <c r="A256"/>
      <c r="B256" s="66"/>
      <c r="C256" s="66"/>
      <c r="D256" s="66"/>
      <c r="E256" s="66"/>
      <c r="F256" s="66"/>
      <c r="G256" s="188"/>
      <c r="H256" s="66"/>
      <c r="I256" s="66"/>
      <c r="J256" s="66"/>
      <c r="K256" s="66"/>
      <c r="L256" s="66"/>
      <c r="M256" s="188"/>
      <c r="O256" s="66"/>
      <c r="P256" s="66"/>
      <c r="Q256" s="66"/>
    </row>
    <row r="257" spans="1:17" x14ac:dyDescent="0.25">
      <c r="A257"/>
      <c r="B257" s="66"/>
      <c r="C257" s="66"/>
      <c r="D257" s="66"/>
      <c r="E257" s="66"/>
      <c r="F257" s="66"/>
      <c r="G257" s="188"/>
      <c r="H257" s="66"/>
      <c r="I257" s="66"/>
      <c r="J257" s="66"/>
      <c r="K257" s="66"/>
      <c r="L257" s="66"/>
      <c r="M257" s="188"/>
      <c r="O257" s="66"/>
      <c r="P257" s="66"/>
      <c r="Q257" s="66"/>
    </row>
    <row r="258" spans="1:17" x14ac:dyDescent="0.25">
      <c r="A258"/>
      <c r="B258" s="66"/>
      <c r="C258" s="66"/>
      <c r="D258" s="66"/>
      <c r="E258" s="66"/>
      <c r="F258" s="66"/>
      <c r="G258" s="188"/>
      <c r="H258" s="66"/>
      <c r="I258" s="66"/>
      <c r="J258" s="66"/>
      <c r="K258" s="66"/>
      <c r="L258" s="66"/>
      <c r="M258" s="188"/>
      <c r="O258" s="66"/>
      <c r="P258" s="66"/>
      <c r="Q258" s="66"/>
    </row>
    <row r="259" spans="1:17" x14ac:dyDescent="0.25">
      <c r="A259"/>
      <c r="B259" s="66"/>
      <c r="C259" s="66"/>
      <c r="D259" s="66"/>
      <c r="E259" s="66"/>
      <c r="F259" s="66"/>
      <c r="G259" s="188"/>
      <c r="H259" s="66"/>
      <c r="I259" s="66"/>
      <c r="J259" s="66"/>
      <c r="K259" s="66"/>
      <c r="L259" s="66"/>
      <c r="M259" s="188"/>
      <c r="O259" s="66"/>
      <c r="P259" s="66"/>
      <c r="Q259" s="66"/>
    </row>
    <row r="260" spans="1:17" x14ac:dyDescent="0.25">
      <c r="A260"/>
      <c r="B260" s="66"/>
      <c r="C260" s="66"/>
      <c r="D260" s="66"/>
      <c r="E260" s="66"/>
      <c r="F260" s="66"/>
      <c r="G260" s="188"/>
      <c r="H260" s="66"/>
      <c r="I260" s="66"/>
      <c r="J260" s="66"/>
      <c r="K260" s="66"/>
      <c r="L260" s="66"/>
      <c r="M260" s="188"/>
      <c r="O260" s="66"/>
      <c r="P260" s="66"/>
      <c r="Q260" s="66"/>
    </row>
    <row r="261" spans="1:17" x14ac:dyDescent="0.25">
      <c r="A261"/>
      <c r="B261" s="66"/>
      <c r="C261" s="66"/>
      <c r="D261" s="66"/>
      <c r="E261" s="66"/>
      <c r="F261" s="66"/>
      <c r="G261" s="188"/>
      <c r="H261" s="66"/>
      <c r="I261" s="66"/>
      <c r="J261" s="66"/>
      <c r="K261" s="66"/>
      <c r="L261" s="66"/>
      <c r="M261" s="188"/>
      <c r="O261" s="66"/>
      <c r="P261" s="66"/>
      <c r="Q261" s="66"/>
    </row>
    <row r="262" spans="1:17" x14ac:dyDescent="0.25">
      <c r="A262"/>
      <c r="B262" s="66"/>
      <c r="C262" s="66"/>
      <c r="D262" s="66"/>
      <c r="E262" s="66"/>
      <c r="F262" s="66"/>
      <c r="G262" s="188"/>
      <c r="H262" s="66"/>
      <c r="I262" s="66"/>
      <c r="J262" s="66"/>
      <c r="K262" s="66"/>
      <c r="L262" s="66"/>
      <c r="M262" s="188"/>
      <c r="O262" s="66"/>
      <c r="P262" s="66"/>
      <c r="Q262" s="66"/>
    </row>
    <row r="263" spans="1:17" x14ac:dyDescent="0.25">
      <c r="A263"/>
      <c r="B263" s="66"/>
      <c r="C263" s="66"/>
      <c r="D263" s="66"/>
      <c r="E263" s="66"/>
      <c r="F263" s="66"/>
      <c r="G263" s="188"/>
      <c r="H263" s="66"/>
      <c r="I263" s="66"/>
      <c r="J263" s="66"/>
      <c r="K263" s="66"/>
      <c r="L263" s="66"/>
      <c r="M263" s="188"/>
      <c r="O263" s="66"/>
      <c r="P263" s="66"/>
      <c r="Q263" s="66"/>
    </row>
    <row r="264" spans="1:17" x14ac:dyDescent="0.25">
      <c r="A264"/>
      <c r="B264" s="66"/>
      <c r="C264" s="66"/>
      <c r="D264" s="66"/>
      <c r="E264" s="66"/>
      <c r="F264" s="66"/>
      <c r="G264" s="188"/>
      <c r="H264" s="66"/>
      <c r="I264" s="66"/>
      <c r="J264" s="66"/>
      <c r="K264" s="66"/>
      <c r="L264" s="66"/>
      <c r="M264" s="188"/>
      <c r="O264" s="66"/>
      <c r="P264" s="66"/>
      <c r="Q264" s="66"/>
    </row>
    <row r="265" spans="1:17" x14ac:dyDescent="0.25">
      <c r="A265"/>
      <c r="B265" s="66"/>
      <c r="C265" s="66"/>
      <c r="D265" s="66"/>
      <c r="E265" s="66"/>
      <c r="F265" s="66"/>
      <c r="G265" s="188"/>
      <c r="H265" s="66"/>
      <c r="I265" s="66"/>
      <c r="J265" s="66"/>
      <c r="K265" s="66"/>
      <c r="L265" s="66"/>
      <c r="M265" s="188"/>
      <c r="O265" s="66"/>
      <c r="P265" s="66"/>
      <c r="Q265" s="66"/>
    </row>
    <row r="266" spans="1:17" x14ac:dyDescent="0.25">
      <c r="A266"/>
      <c r="B266" s="66"/>
      <c r="C266" s="66"/>
      <c r="D266" s="66"/>
      <c r="E266" s="66"/>
      <c r="F266" s="66"/>
      <c r="G266" s="188"/>
      <c r="H266" s="66"/>
      <c r="I266" s="66"/>
      <c r="J266" s="66"/>
      <c r="K266" s="66"/>
      <c r="L266" s="66"/>
      <c r="M266" s="188"/>
      <c r="O266" s="66"/>
      <c r="P266" s="66"/>
      <c r="Q266" s="66"/>
    </row>
    <row r="267" spans="1:17" x14ac:dyDescent="0.25">
      <c r="A267"/>
      <c r="B267" s="66"/>
      <c r="C267" s="66"/>
      <c r="D267" s="66"/>
      <c r="E267" s="66"/>
      <c r="F267" s="66"/>
      <c r="G267" s="188"/>
      <c r="H267" s="66"/>
      <c r="I267" s="66"/>
      <c r="J267" s="66"/>
      <c r="K267" s="66"/>
      <c r="L267" s="66"/>
      <c r="M267" s="188"/>
      <c r="O267" s="66"/>
      <c r="P267" s="66"/>
      <c r="Q267" s="66"/>
    </row>
    <row r="268" spans="1:17" x14ac:dyDescent="0.25">
      <c r="A268"/>
      <c r="B268" s="66"/>
      <c r="C268" s="66"/>
      <c r="D268" s="66"/>
      <c r="E268" s="66"/>
      <c r="F268" s="66"/>
      <c r="G268" s="188"/>
      <c r="H268" s="66"/>
      <c r="I268" s="66"/>
      <c r="J268" s="66"/>
      <c r="K268" s="66"/>
      <c r="L268" s="66"/>
      <c r="M268" s="188"/>
      <c r="O268" s="66"/>
      <c r="P268" s="66"/>
      <c r="Q268" s="66"/>
    </row>
    <row r="269" spans="1:17" x14ac:dyDescent="0.25">
      <c r="A269"/>
      <c r="B269" s="66"/>
      <c r="C269" s="66"/>
      <c r="D269" s="66"/>
      <c r="E269" s="66"/>
      <c r="F269" s="66"/>
      <c r="G269" s="188"/>
      <c r="H269" s="66"/>
      <c r="I269" s="66"/>
      <c r="J269" s="66"/>
      <c r="K269" s="66"/>
      <c r="L269" s="66"/>
      <c r="M269" s="188"/>
      <c r="O269" s="66"/>
      <c r="P269" s="66"/>
      <c r="Q269" s="66"/>
    </row>
    <row r="270" spans="1:17" x14ac:dyDescent="0.25">
      <c r="A270"/>
      <c r="B270" s="66"/>
      <c r="C270" s="66"/>
      <c r="D270" s="66"/>
      <c r="E270" s="66"/>
      <c r="F270" s="66"/>
      <c r="G270" s="188"/>
      <c r="H270" s="66"/>
      <c r="I270" s="66"/>
      <c r="J270" s="66"/>
      <c r="K270" s="66"/>
      <c r="L270" s="66"/>
      <c r="M270" s="188"/>
      <c r="O270" s="66"/>
      <c r="P270" s="66"/>
      <c r="Q270" s="66"/>
    </row>
    <row r="271" spans="1:17" x14ac:dyDescent="0.25">
      <c r="A271"/>
      <c r="B271" s="66"/>
      <c r="C271" s="66"/>
      <c r="D271" s="66"/>
      <c r="E271" s="66"/>
      <c r="F271" s="66"/>
      <c r="G271" s="188"/>
      <c r="H271" s="66"/>
      <c r="I271" s="66"/>
      <c r="J271" s="66"/>
      <c r="K271" s="66"/>
      <c r="L271" s="66"/>
      <c r="M271" s="188"/>
      <c r="O271" s="66"/>
      <c r="P271" s="66"/>
      <c r="Q271" s="66"/>
    </row>
    <row r="272" spans="1:17" x14ac:dyDescent="0.25">
      <c r="A272"/>
      <c r="B272" s="66"/>
      <c r="C272" s="66"/>
      <c r="D272" s="66"/>
      <c r="E272" s="66"/>
      <c r="F272" s="66"/>
      <c r="G272" s="188"/>
      <c r="H272" s="66"/>
      <c r="I272" s="66"/>
      <c r="J272" s="66"/>
      <c r="K272" s="66"/>
      <c r="L272" s="66"/>
      <c r="M272" s="188"/>
      <c r="O272" s="66"/>
      <c r="P272" s="66"/>
      <c r="Q272" s="66"/>
    </row>
    <row r="273" spans="1:17" x14ac:dyDescent="0.25">
      <c r="A273"/>
      <c r="B273" s="66"/>
      <c r="C273" s="66"/>
      <c r="D273" s="66"/>
      <c r="E273" s="66"/>
      <c r="F273" s="66"/>
      <c r="G273" s="188"/>
      <c r="H273" s="66"/>
      <c r="I273" s="66"/>
      <c r="J273" s="66"/>
      <c r="K273" s="66"/>
      <c r="L273" s="66"/>
      <c r="M273" s="188"/>
      <c r="O273" s="66"/>
      <c r="P273" s="66"/>
      <c r="Q273" s="66"/>
    </row>
    <row r="274" spans="1:17" x14ac:dyDescent="0.25">
      <c r="A274"/>
      <c r="B274" s="66"/>
      <c r="C274" s="66"/>
      <c r="D274" s="66"/>
      <c r="E274" s="66"/>
      <c r="F274" s="66"/>
      <c r="G274" s="188"/>
      <c r="H274" s="66"/>
      <c r="I274" s="66"/>
      <c r="J274" s="66"/>
      <c r="K274" s="66"/>
      <c r="L274" s="66"/>
      <c r="M274" s="188"/>
      <c r="O274" s="66"/>
      <c r="P274" s="66"/>
      <c r="Q274" s="66"/>
    </row>
    <row r="275" spans="1:17" x14ac:dyDescent="0.25">
      <c r="A275"/>
      <c r="B275" s="66"/>
      <c r="C275" s="66"/>
      <c r="D275" s="66"/>
      <c r="E275" s="66"/>
      <c r="F275" s="66"/>
      <c r="G275" s="188"/>
      <c r="H275" s="66"/>
      <c r="I275" s="66"/>
      <c r="J275" s="66"/>
      <c r="K275" s="66"/>
      <c r="L275" s="66"/>
      <c r="M275" s="188"/>
      <c r="O275" s="66"/>
      <c r="P275" s="66"/>
      <c r="Q275" s="66"/>
    </row>
    <row r="276" spans="1:17" x14ac:dyDescent="0.25">
      <c r="A276"/>
      <c r="B276" s="66"/>
      <c r="C276" s="66"/>
      <c r="D276" s="66"/>
      <c r="E276" s="66"/>
      <c r="F276" s="66"/>
      <c r="G276" s="188"/>
      <c r="H276" s="66"/>
      <c r="I276" s="66"/>
      <c r="J276" s="66"/>
      <c r="K276" s="66"/>
      <c r="L276" s="66"/>
      <c r="M276" s="188"/>
      <c r="O276" s="66"/>
      <c r="P276" s="66"/>
      <c r="Q276" s="66"/>
    </row>
    <row r="277" spans="1:17" x14ac:dyDescent="0.25">
      <c r="A277"/>
      <c r="B277" s="66"/>
      <c r="C277" s="66"/>
      <c r="D277" s="66"/>
      <c r="E277" s="66"/>
      <c r="F277" s="66"/>
      <c r="G277" s="188"/>
      <c r="H277" s="66"/>
      <c r="I277" s="66"/>
      <c r="J277" s="66"/>
      <c r="K277" s="66"/>
      <c r="L277" s="66"/>
      <c r="M277" s="188"/>
      <c r="O277" s="66"/>
      <c r="P277" s="66"/>
      <c r="Q277" s="66"/>
    </row>
    <row r="278" spans="1:17" x14ac:dyDescent="0.25">
      <c r="A278"/>
      <c r="B278" s="66"/>
      <c r="C278" s="66"/>
      <c r="D278" s="66"/>
      <c r="E278" s="66"/>
      <c r="F278" s="66"/>
      <c r="G278" s="188"/>
      <c r="H278" s="66"/>
      <c r="I278" s="66"/>
      <c r="J278" s="66"/>
      <c r="K278" s="66"/>
      <c r="L278" s="66"/>
      <c r="M278" s="188"/>
      <c r="O278" s="66"/>
      <c r="P278" s="66"/>
      <c r="Q278" s="66"/>
    </row>
    <row r="279" spans="1:17" x14ac:dyDescent="0.25">
      <c r="A279"/>
      <c r="B279" s="66"/>
      <c r="C279" s="66"/>
      <c r="D279" s="66"/>
      <c r="E279" s="66"/>
      <c r="F279" s="66"/>
      <c r="G279" s="188"/>
      <c r="H279" s="66"/>
      <c r="I279" s="66"/>
      <c r="J279" s="66"/>
      <c r="K279" s="66"/>
      <c r="L279" s="66"/>
      <c r="M279" s="188"/>
      <c r="O279" s="66"/>
      <c r="P279" s="66"/>
      <c r="Q279" s="66"/>
    </row>
    <row r="280" spans="1:17" x14ac:dyDescent="0.25">
      <c r="A280"/>
      <c r="B280" s="66"/>
      <c r="C280" s="66"/>
      <c r="D280" s="66"/>
      <c r="E280" s="66"/>
      <c r="F280" s="66"/>
      <c r="G280" s="188"/>
      <c r="H280" s="66"/>
      <c r="I280" s="66"/>
      <c r="J280" s="66"/>
      <c r="K280" s="66"/>
      <c r="L280" s="66"/>
      <c r="M280" s="188"/>
      <c r="O280" s="66"/>
      <c r="P280" s="66"/>
      <c r="Q280" s="66"/>
    </row>
    <row r="281" spans="1:17" x14ac:dyDescent="0.25">
      <c r="A281"/>
      <c r="B281" s="66"/>
      <c r="C281" s="66"/>
      <c r="D281" s="66"/>
      <c r="E281" s="66"/>
      <c r="F281" s="66"/>
      <c r="G281" s="188"/>
      <c r="H281" s="66"/>
      <c r="I281" s="66"/>
      <c r="J281" s="66"/>
      <c r="K281" s="66"/>
      <c r="L281" s="66"/>
      <c r="M281" s="188"/>
      <c r="O281" s="66"/>
      <c r="P281" s="66"/>
      <c r="Q281" s="66"/>
    </row>
    <row r="282" spans="1:17" x14ac:dyDescent="0.25">
      <c r="A282"/>
      <c r="B282" s="66"/>
      <c r="C282" s="66"/>
      <c r="D282" s="66"/>
      <c r="E282" s="66"/>
      <c r="F282" s="66"/>
      <c r="G282" s="188"/>
      <c r="H282" s="66"/>
      <c r="I282" s="66"/>
      <c r="J282" s="66"/>
      <c r="K282" s="66"/>
      <c r="L282" s="66"/>
      <c r="M282" s="188"/>
      <c r="O282" s="66"/>
      <c r="P282" s="66"/>
      <c r="Q282" s="66"/>
    </row>
    <row r="283" spans="1:17" x14ac:dyDescent="0.25">
      <c r="A283"/>
      <c r="B283" s="66"/>
      <c r="C283" s="66"/>
      <c r="D283" s="66"/>
      <c r="E283" s="66"/>
      <c r="F283" s="66"/>
      <c r="G283" s="188"/>
      <c r="H283" s="66"/>
      <c r="I283" s="66"/>
      <c r="J283" s="66"/>
      <c r="K283" s="66"/>
      <c r="L283" s="66"/>
      <c r="M283" s="188"/>
      <c r="O283" s="66"/>
      <c r="P283" s="66"/>
      <c r="Q283" s="66"/>
    </row>
    <row r="284" spans="1:17" x14ac:dyDescent="0.25">
      <c r="A284"/>
      <c r="B284" s="66"/>
      <c r="C284" s="66"/>
      <c r="D284" s="66"/>
      <c r="E284" s="66"/>
      <c r="F284" s="66"/>
      <c r="G284" s="188"/>
      <c r="H284" s="66"/>
      <c r="I284" s="66"/>
      <c r="J284" s="66"/>
      <c r="K284" s="66"/>
      <c r="L284" s="66"/>
      <c r="M284" s="188"/>
      <c r="O284" s="66"/>
      <c r="P284" s="66"/>
      <c r="Q284" s="66"/>
    </row>
    <row r="285" spans="1:17" x14ac:dyDescent="0.25">
      <c r="A285"/>
      <c r="B285" s="66"/>
      <c r="C285" s="66"/>
      <c r="D285" s="66"/>
      <c r="E285" s="66"/>
      <c r="F285" s="66"/>
      <c r="G285" s="188"/>
      <c r="H285" s="66"/>
      <c r="I285" s="66"/>
      <c r="J285" s="66"/>
      <c r="K285" s="66"/>
      <c r="L285" s="66"/>
      <c r="M285" s="188"/>
      <c r="O285" s="66"/>
      <c r="P285" s="66"/>
      <c r="Q285" s="66"/>
    </row>
    <row r="286" spans="1:17" x14ac:dyDescent="0.25">
      <c r="A286"/>
      <c r="B286" s="66"/>
      <c r="C286" s="66"/>
      <c r="D286" s="66"/>
      <c r="E286" s="66"/>
      <c r="F286" s="66"/>
      <c r="G286" s="188"/>
      <c r="H286" s="66"/>
      <c r="I286" s="66"/>
      <c r="J286" s="66"/>
      <c r="K286" s="66"/>
      <c r="L286" s="66"/>
      <c r="M286" s="188"/>
      <c r="O286" s="66"/>
      <c r="P286" s="66"/>
      <c r="Q286" s="66"/>
    </row>
    <row r="287" spans="1:17" x14ac:dyDescent="0.25">
      <c r="A287"/>
      <c r="B287" s="66"/>
      <c r="C287" s="66"/>
      <c r="D287" s="66"/>
      <c r="E287" s="66"/>
      <c r="F287" s="66"/>
      <c r="G287" s="188"/>
      <c r="H287" s="66"/>
      <c r="I287" s="66"/>
      <c r="J287" s="66"/>
      <c r="K287" s="66"/>
      <c r="L287" s="66"/>
      <c r="M287" s="188"/>
      <c r="O287" s="66"/>
      <c r="P287" s="66"/>
      <c r="Q287" s="66"/>
    </row>
    <row r="288" spans="1:17" x14ac:dyDescent="0.25">
      <c r="A288"/>
      <c r="B288" s="66"/>
      <c r="C288" s="66"/>
      <c r="D288" s="66"/>
      <c r="E288" s="66"/>
      <c r="F288" s="66"/>
      <c r="G288" s="188"/>
      <c r="H288" s="66"/>
      <c r="I288" s="66"/>
      <c r="J288" s="66"/>
      <c r="K288" s="66"/>
      <c r="L288" s="66"/>
      <c r="M288" s="188"/>
      <c r="O288" s="66"/>
      <c r="P288" s="66"/>
      <c r="Q288" s="66"/>
    </row>
    <row r="289" spans="1:17" x14ac:dyDescent="0.25">
      <c r="A289"/>
      <c r="B289" s="66"/>
      <c r="C289" s="66"/>
      <c r="D289" s="66"/>
      <c r="E289" s="66"/>
      <c r="F289" s="66"/>
      <c r="G289" s="188"/>
      <c r="H289" s="66"/>
      <c r="I289" s="66"/>
      <c r="J289" s="66"/>
      <c r="K289" s="66"/>
      <c r="L289" s="66"/>
      <c r="M289" s="188"/>
      <c r="O289" s="66"/>
      <c r="P289" s="66"/>
      <c r="Q289" s="66"/>
    </row>
    <row r="290" spans="1:17" x14ac:dyDescent="0.25">
      <c r="A290"/>
      <c r="B290" s="66"/>
      <c r="C290" s="66"/>
      <c r="D290" s="66"/>
      <c r="E290" s="66"/>
      <c r="F290" s="66"/>
      <c r="G290" s="188"/>
      <c r="H290" s="66"/>
      <c r="I290" s="66"/>
      <c r="J290" s="66"/>
      <c r="K290" s="66"/>
      <c r="L290" s="66"/>
      <c r="M290" s="188"/>
      <c r="O290" s="66"/>
      <c r="P290" s="66"/>
      <c r="Q290" s="66"/>
    </row>
    <row r="291" spans="1:17" x14ac:dyDescent="0.25">
      <c r="A291"/>
      <c r="B291" s="66"/>
      <c r="C291" s="66"/>
      <c r="D291" s="66"/>
      <c r="E291" s="66"/>
      <c r="F291" s="66"/>
      <c r="G291" s="188"/>
      <c r="H291" s="66"/>
      <c r="I291" s="66"/>
      <c r="J291" s="66"/>
      <c r="K291" s="66"/>
      <c r="L291" s="66"/>
      <c r="M291" s="188"/>
      <c r="O291" s="66"/>
      <c r="P291" s="66"/>
      <c r="Q291" s="66"/>
    </row>
    <row r="292" spans="1:17" x14ac:dyDescent="0.25">
      <c r="A292"/>
      <c r="B292" s="66"/>
      <c r="C292" s="66"/>
      <c r="D292" s="66"/>
      <c r="E292" s="66"/>
      <c r="F292" s="66"/>
      <c r="G292" s="188"/>
      <c r="H292" s="66"/>
      <c r="I292" s="66"/>
      <c r="J292" s="66"/>
      <c r="K292" s="66"/>
      <c r="L292" s="66"/>
      <c r="M292" s="188"/>
      <c r="O292" s="66"/>
      <c r="P292" s="66"/>
      <c r="Q292" s="66"/>
    </row>
    <row r="293" spans="1:17" x14ac:dyDescent="0.25">
      <c r="A293"/>
      <c r="B293" s="66"/>
      <c r="C293" s="66"/>
      <c r="D293" s="66"/>
      <c r="E293" s="66"/>
      <c r="F293" s="66"/>
      <c r="G293" s="188"/>
      <c r="H293" s="66"/>
      <c r="I293" s="66"/>
      <c r="J293" s="66"/>
      <c r="K293" s="66"/>
      <c r="L293" s="66"/>
      <c r="M293" s="188"/>
      <c r="O293" s="66"/>
      <c r="P293" s="66"/>
      <c r="Q293" s="66"/>
    </row>
    <row r="294" spans="1:17" x14ac:dyDescent="0.25">
      <c r="A294"/>
      <c r="B294" s="66"/>
      <c r="C294" s="66"/>
      <c r="D294" s="66"/>
      <c r="E294" s="66"/>
      <c r="F294" s="66"/>
      <c r="G294" s="188"/>
      <c r="H294" s="66"/>
      <c r="I294" s="66"/>
      <c r="J294" s="66"/>
      <c r="K294" s="66"/>
      <c r="L294" s="66"/>
      <c r="M294" s="188"/>
      <c r="O294" s="66"/>
      <c r="P294" s="66"/>
      <c r="Q294" s="66"/>
    </row>
    <row r="295" spans="1:17" x14ac:dyDescent="0.25">
      <c r="A295"/>
      <c r="B295" s="66"/>
      <c r="C295" s="66"/>
      <c r="D295" s="66"/>
      <c r="E295" s="66"/>
      <c r="F295" s="66"/>
      <c r="G295" s="188"/>
      <c r="H295" s="66"/>
      <c r="I295" s="66"/>
      <c r="J295" s="66"/>
      <c r="K295" s="66"/>
      <c r="L295" s="66"/>
      <c r="M295" s="188"/>
      <c r="O295" s="66"/>
      <c r="P295" s="66"/>
      <c r="Q295" s="66"/>
    </row>
    <row r="296" spans="1:17" x14ac:dyDescent="0.25">
      <c r="A296"/>
      <c r="B296" s="66"/>
      <c r="C296" s="66"/>
      <c r="D296" s="66"/>
      <c r="E296" s="66"/>
      <c r="F296" s="66"/>
      <c r="G296" s="188"/>
      <c r="H296" s="66"/>
      <c r="I296" s="66"/>
      <c r="J296" s="66"/>
      <c r="K296" s="66"/>
      <c r="L296" s="66"/>
      <c r="M296" s="188"/>
      <c r="O296" s="66"/>
      <c r="P296" s="66"/>
      <c r="Q296" s="66"/>
    </row>
    <row r="297" spans="1:17" x14ac:dyDescent="0.25">
      <c r="A297"/>
      <c r="B297" s="66"/>
      <c r="C297" s="66"/>
      <c r="D297" s="66"/>
      <c r="E297" s="66"/>
      <c r="F297" s="66"/>
      <c r="G297" s="188"/>
      <c r="H297" s="66"/>
      <c r="I297" s="66"/>
      <c r="J297" s="66"/>
      <c r="K297" s="66"/>
      <c r="L297" s="66"/>
      <c r="M297" s="188"/>
      <c r="O297" s="66"/>
      <c r="P297" s="66"/>
      <c r="Q297" s="66"/>
    </row>
    <row r="298" spans="1:17" x14ac:dyDescent="0.25">
      <c r="A298"/>
      <c r="B298" s="66"/>
      <c r="C298" s="66"/>
      <c r="D298" s="66"/>
      <c r="E298" s="66"/>
      <c r="F298" s="66"/>
      <c r="G298" s="188"/>
      <c r="H298" s="66"/>
      <c r="I298" s="66"/>
      <c r="J298" s="66"/>
      <c r="K298" s="66"/>
      <c r="L298" s="66"/>
      <c r="M298" s="188"/>
      <c r="O298" s="66"/>
      <c r="P298" s="66"/>
      <c r="Q298" s="66"/>
    </row>
    <row r="299" spans="1:17" x14ac:dyDescent="0.25">
      <c r="A299"/>
      <c r="B299" s="66"/>
      <c r="C299" s="66"/>
      <c r="D299" s="66"/>
      <c r="E299" s="66"/>
      <c r="F299" s="66"/>
      <c r="G299" s="188"/>
      <c r="H299" s="66"/>
      <c r="I299" s="66"/>
      <c r="J299" s="66"/>
      <c r="K299" s="66"/>
      <c r="L299" s="66"/>
      <c r="M299" s="188"/>
      <c r="O299" s="66"/>
      <c r="P299" s="66"/>
      <c r="Q299" s="66"/>
    </row>
    <row r="300" spans="1:17" x14ac:dyDescent="0.25">
      <c r="A300"/>
      <c r="B300" s="66"/>
      <c r="C300" s="66"/>
      <c r="D300" s="66"/>
      <c r="E300" s="66"/>
      <c r="F300" s="66"/>
      <c r="G300" s="188"/>
      <c r="H300" s="66"/>
      <c r="I300" s="66"/>
      <c r="J300" s="66"/>
      <c r="K300" s="66"/>
      <c r="L300" s="66"/>
      <c r="M300" s="188"/>
      <c r="O300" s="66"/>
      <c r="P300" s="66"/>
      <c r="Q300" s="66"/>
    </row>
    <row r="301" spans="1:17" x14ac:dyDescent="0.25">
      <c r="A301"/>
      <c r="B301" s="66"/>
      <c r="C301" s="66"/>
      <c r="D301" s="66"/>
      <c r="E301" s="66"/>
      <c r="F301" s="66"/>
      <c r="G301" s="188"/>
      <c r="H301" s="66"/>
      <c r="I301" s="66"/>
      <c r="J301" s="66"/>
      <c r="K301" s="66"/>
      <c r="L301" s="66"/>
      <c r="M301" s="188"/>
      <c r="O301" s="66"/>
      <c r="P301" s="66"/>
      <c r="Q301" s="66"/>
    </row>
    <row r="302" spans="1:17" x14ac:dyDescent="0.25">
      <c r="A302"/>
      <c r="B302" s="66"/>
      <c r="C302" s="66"/>
      <c r="D302" s="66"/>
      <c r="E302" s="66"/>
      <c r="F302" s="66"/>
      <c r="G302" s="188"/>
      <c r="H302" s="66"/>
      <c r="I302" s="66"/>
      <c r="J302" s="66"/>
      <c r="K302" s="66"/>
      <c r="L302" s="66"/>
      <c r="M302" s="188"/>
      <c r="O302" s="66"/>
      <c r="P302" s="66"/>
      <c r="Q302" s="66"/>
    </row>
    <row r="303" spans="1:17" x14ac:dyDescent="0.25">
      <c r="A303"/>
      <c r="B303" s="66"/>
      <c r="C303" s="66"/>
      <c r="D303" s="66"/>
      <c r="E303" s="66"/>
      <c r="F303" s="66"/>
      <c r="G303" s="188"/>
      <c r="H303" s="66"/>
      <c r="I303" s="66"/>
      <c r="J303" s="66"/>
      <c r="K303" s="66"/>
      <c r="L303" s="66"/>
      <c r="M303" s="188"/>
      <c r="O303" s="66"/>
      <c r="P303" s="66"/>
      <c r="Q303" s="66"/>
    </row>
    <row r="304" spans="1:17" x14ac:dyDescent="0.25">
      <c r="A304"/>
      <c r="B304" s="66"/>
      <c r="C304" s="66"/>
      <c r="D304" s="66"/>
      <c r="E304" s="66"/>
      <c r="F304" s="66"/>
      <c r="G304" s="188"/>
      <c r="H304" s="66"/>
      <c r="I304" s="66"/>
      <c r="J304" s="66"/>
      <c r="K304" s="66"/>
      <c r="L304" s="66"/>
      <c r="M304" s="188"/>
      <c r="O304" s="66"/>
      <c r="P304" s="66"/>
      <c r="Q304" s="66"/>
    </row>
    <row r="305" spans="1:17" x14ac:dyDescent="0.25">
      <c r="A305"/>
      <c r="B305" s="66"/>
      <c r="C305" s="66"/>
      <c r="D305" s="66"/>
      <c r="E305" s="66"/>
      <c r="F305" s="66"/>
      <c r="G305" s="188"/>
      <c r="H305" s="66"/>
      <c r="I305" s="66"/>
      <c r="J305" s="66"/>
      <c r="K305" s="66"/>
      <c r="L305" s="66"/>
      <c r="M305" s="188"/>
      <c r="O305" s="66"/>
      <c r="P305" s="66"/>
      <c r="Q305" s="66"/>
    </row>
    <row r="306" spans="1:17" x14ac:dyDescent="0.25">
      <c r="A306"/>
      <c r="B306" s="66"/>
      <c r="C306" s="66"/>
      <c r="D306" s="66"/>
      <c r="E306" s="66"/>
      <c r="F306" s="66"/>
      <c r="G306" s="188"/>
      <c r="H306" s="66"/>
      <c r="I306" s="66"/>
      <c r="J306" s="66"/>
      <c r="K306" s="66"/>
      <c r="L306" s="66"/>
      <c r="M306" s="188"/>
      <c r="O306" s="66"/>
      <c r="P306" s="66"/>
      <c r="Q306" s="66"/>
    </row>
    <row r="307" spans="1:17" x14ac:dyDescent="0.25">
      <c r="A307"/>
      <c r="B307" s="66"/>
      <c r="C307" s="66"/>
      <c r="D307" s="66"/>
      <c r="E307" s="66"/>
      <c r="F307" s="66"/>
      <c r="G307" s="188"/>
      <c r="H307" s="66"/>
      <c r="I307" s="66"/>
      <c r="J307" s="66"/>
      <c r="K307" s="66"/>
      <c r="L307" s="66"/>
      <c r="M307" s="188"/>
      <c r="O307" s="66"/>
      <c r="P307" s="66"/>
      <c r="Q307" s="66"/>
    </row>
    <row r="308" spans="1:17" x14ac:dyDescent="0.25">
      <c r="A308"/>
      <c r="B308" s="66"/>
      <c r="C308" s="66"/>
      <c r="D308" s="66"/>
      <c r="E308" s="66"/>
      <c r="F308" s="66"/>
      <c r="G308" s="188"/>
      <c r="H308" s="66"/>
      <c r="I308" s="66"/>
      <c r="J308" s="66"/>
      <c r="K308" s="66"/>
      <c r="L308" s="66"/>
      <c r="M308" s="188"/>
      <c r="O308" s="66"/>
      <c r="P308" s="66"/>
      <c r="Q308" s="66"/>
    </row>
    <row r="309" spans="1:17" x14ac:dyDescent="0.25">
      <c r="A309"/>
      <c r="B309" s="66"/>
      <c r="C309" s="66"/>
      <c r="D309" s="66"/>
      <c r="E309" s="66"/>
      <c r="F309" s="66"/>
      <c r="G309" s="188"/>
      <c r="H309" s="66"/>
      <c r="I309" s="66"/>
      <c r="J309" s="66"/>
      <c r="K309" s="66"/>
      <c r="L309" s="66"/>
      <c r="M309" s="188"/>
      <c r="O309" s="66"/>
      <c r="P309" s="66"/>
      <c r="Q309" s="66"/>
    </row>
    <row r="310" spans="1:17" x14ac:dyDescent="0.25">
      <c r="A310"/>
      <c r="B310" s="66"/>
      <c r="C310" s="66"/>
      <c r="D310" s="66"/>
      <c r="E310" s="66"/>
      <c r="F310" s="66"/>
      <c r="G310" s="188"/>
      <c r="H310" s="66"/>
      <c r="I310" s="66"/>
      <c r="J310" s="66"/>
      <c r="K310" s="66"/>
      <c r="L310" s="66"/>
      <c r="M310" s="188"/>
      <c r="O310" s="66"/>
      <c r="P310" s="66"/>
      <c r="Q310" s="66"/>
    </row>
    <row r="311" spans="1:17" x14ac:dyDescent="0.25">
      <c r="A311"/>
      <c r="B311" s="66"/>
      <c r="C311" s="66"/>
      <c r="D311" s="66"/>
      <c r="E311" s="66"/>
      <c r="F311" s="66"/>
      <c r="G311" s="188"/>
      <c r="H311" s="66"/>
      <c r="I311" s="66"/>
      <c r="J311" s="66"/>
      <c r="K311" s="66"/>
      <c r="L311" s="66"/>
      <c r="M311" s="188"/>
      <c r="O311" s="66"/>
      <c r="P311" s="66"/>
      <c r="Q311" s="66"/>
    </row>
    <row r="312" spans="1:17" x14ac:dyDescent="0.25">
      <c r="A312"/>
      <c r="B312" s="66"/>
      <c r="C312" s="66"/>
      <c r="D312" s="66"/>
      <c r="E312" s="66"/>
      <c r="F312" s="66"/>
      <c r="G312" s="188"/>
      <c r="H312" s="66"/>
      <c r="I312" s="66"/>
      <c r="J312" s="66"/>
      <c r="K312" s="66"/>
      <c r="L312" s="66"/>
      <c r="M312" s="188"/>
      <c r="O312" s="66"/>
      <c r="P312" s="66"/>
      <c r="Q312" s="66"/>
    </row>
    <row r="313" spans="1:17" x14ac:dyDescent="0.25">
      <c r="A313"/>
      <c r="B313" s="66"/>
      <c r="C313" s="66"/>
      <c r="D313" s="66"/>
      <c r="E313" s="66"/>
      <c r="F313" s="66"/>
      <c r="G313" s="188"/>
      <c r="H313" s="66"/>
      <c r="I313" s="66"/>
      <c r="J313" s="66"/>
      <c r="K313" s="66"/>
      <c r="L313" s="66"/>
      <c r="M313" s="188"/>
      <c r="O313" s="66"/>
      <c r="P313" s="66"/>
      <c r="Q313" s="66"/>
    </row>
    <row r="314" spans="1:17" x14ac:dyDescent="0.25">
      <c r="A314"/>
      <c r="B314" s="66"/>
      <c r="C314" s="66"/>
      <c r="D314" s="66"/>
      <c r="E314" s="66"/>
      <c r="F314" s="66"/>
      <c r="G314" s="188"/>
      <c r="H314" s="66"/>
      <c r="I314" s="66"/>
      <c r="J314" s="66"/>
      <c r="K314" s="66"/>
      <c r="L314" s="66"/>
      <c r="M314" s="188"/>
      <c r="O314" s="66"/>
      <c r="P314" s="66"/>
      <c r="Q314" s="66"/>
    </row>
    <row r="315" spans="1:17" x14ac:dyDescent="0.25">
      <c r="A315"/>
      <c r="B315" s="66"/>
      <c r="C315" s="66"/>
      <c r="D315" s="66"/>
      <c r="E315" s="66"/>
      <c r="F315" s="66"/>
      <c r="G315" s="188"/>
      <c r="H315" s="66"/>
      <c r="I315" s="66"/>
      <c r="J315" s="66"/>
      <c r="K315" s="66"/>
      <c r="L315" s="66"/>
      <c r="M315" s="188"/>
      <c r="O315" s="66"/>
      <c r="P315" s="66"/>
      <c r="Q315" s="66"/>
    </row>
    <row r="316" spans="1:17" x14ac:dyDescent="0.25">
      <c r="A316"/>
      <c r="B316" s="66"/>
      <c r="C316" s="66"/>
      <c r="D316" s="66"/>
      <c r="E316" s="66"/>
      <c r="F316" s="66"/>
      <c r="G316" s="188"/>
      <c r="H316" s="66"/>
      <c r="I316" s="66"/>
      <c r="J316" s="66"/>
      <c r="K316" s="66"/>
      <c r="L316" s="66"/>
      <c r="M316" s="188"/>
      <c r="O316" s="66"/>
      <c r="P316" s="66"/>
      <c r="Q316" s="66"/>
    </row>
    <row r="317" spans="1:17" x14ac:dyDescent="0.25">
      <c r="A317"/>
      <c r="B317" s="66"/>
      <c r="C317" s="66"/>
      <c r="D317" s="66"/>
      <c r="E317" s="66"/>
      <c r="F317" s="66"/>
      <c r="G317" s="188"/>
      <c r="H317" s="66"/>
      <c r="I317" s="66"/>
      <c r="J317" s="66"/>
      <c r="K317" s="66"/>
      <c r="L317" s="66"/>
      <c r="M317" s="188"/>
      <c r="O317" s="66"/>
      <c r="P317" s="66"/>
      <c r="Q317" s="66"/>
    </row>
    <row r="318" spans="1:17" x14ac:dyDescent="0.25">
      <c r="A318"/>
      <c r="B318" s="66"/>
      <c r="C318" s="66"/>
      <c r="D318" s="66"/>
      <c r="E318" s="66"/>
      <c r="F318" s="66"/>
      <c r="G318" s="188"/>
      <c r="H318" s="66"/>
      <c r="I318" s="66"/>
      <c r="J318" s="66"/>
      <c r="K318" s="66"/>
      <c r="L318" s="66"/>
      <c r="M318" s="188"/>
      <c r="O318" s="66"/>
      <c r="P318" s="66"/>
      <c r="Q318" s="66"/>
    </row>
    <row r="319" spans="1:17" x14ac:dyDescent="0.25">
      <c r="A319"/>
      <c r="B319" s="66"/>
      <c r="C319" s="66"/>
      <c r="D319" s="66"/>
      <c r="E319" s="66"/>
      <c r="F319" s="66"/>
      <c r="G319" s="188"/>
      <c r="H319" s="66"/>
      <c r="I319" s="66"/>
      <c r="J319" s="66"/>
      <c r="K319" s="66"/>
      <c r="L319" s="66"/>
      <c r="M319" s="188"/>
      <c r="O319" s="66"/>
      <c r="P319" s="66"/>
      <c r="Q319" s="66"/>
    </row>
    <row r="320" spans="1:17" x14ac:dyDescent="0.25">
      <c r="A320"/>
      <c r="B320" s="66"/>
      <c r="C320" s="66"/>
      <c r="D320" s="66"/>
      <c r="E320" s="66"/>
      <c r="F320" s="66"/>
      <c r="G320" s="188"/>
      <c r="H320" s="66"/>
      <c r="I320" s="66"/>
      <c r="J320" s="66"/>
      <c r="K320" s="66"/>
      <c r="L320" s="66"/>
      <c r="M320" s="188"/>
      <c r="O320" s="66"/>
      <c r="P320" s="66"/>
      <c r="Q320" s="66"/>
    </row>
    <row r="321" spans="1:17" x14ac:dyDescent="0.25">
      <c r="A321"/>
      <c r="B321" s="66"/>
      <c r="C321" s="66"/>
      <c r="D321" s="66"/>
      <c r="E321" s="66"/>
      <c r="F321" s="66"/>
      <c r="G321" s="188"/>
      <c r="H321" s="66"/>
      <c r="I321" s="66"/>
      <c r="J321" s="66"/>
      <c r="K321" s="66"/>
      <c r="L321" s="66"/>
      <c r="M321" s="188"/>
      <c r="O321" s="66"/>
      <c r="P321" s="66"/>
      <c r="Q321" s="66"/>
    </row>
    <row r="322" spans="1:17" x14ac:dyDescent="0.25">
      <c r="A322"/>
      <c r="B322" s="66"/>
      <c r="C322" s="66"/>
      <c r="D322" s="66"/>
      <c r="E322" s="66"/>
      <c r="F322" s="66"/>
      <c r="G322" s="188"/>
      <c r="H322" s="66"/>
      <c r="I322" s="66"/>
      <c r="J322" s="66"/>
      <c r="K322" s="66"/>
      <c r="L322" s="66"/>
      <c r="M322" s="188"/>
      <c r="O322" s="66"/>
      <c r="P322" s="66"/>
      <c r="Q322" s="66"/>
    </row>
    <row r="323" spans="1:17" x14ac:dyDescent="0.25">
      <c r="A323"/>
      <c r="B323" s="66"/>
      <c r="C323" s="66"/>
      <c r="D323" s="66"/>
      <c r="E323" s="66"/>
      <c r="F323" s="66"/>
      <c r="G323" s="188"/>
      <c r="H323" s="66"/>
      <c r="I323" s="66"/>
      <c r="J323" s="66"/>
      <c r="K323" s="66"/>
      <c r="L323" s="66"/>
      <c r="M323" s="188"/>
      <c r="O323" s="66"/>
      <c r="P323" s="66"/>
      <c r="Q323" s="66"/>
    </row>
    <row r="324" spans="1:17" x14ac:dyDescent="0.25">
      <c r="A324"/>
      <c r="B324" s="66"/>
      <c r="C324" s="66"/>
      <c r="D324" s="66"/>
      <c r="E324" s="66"/>
      <c r="F324" s="66"/>
      <c r="G324" s="188"/>
      <c r="H324" s="66"/>
      <c r="I324" s="66"/>
      <c r="J324" s="66"/>
      <c r="K324" s="66"/>
      <c r="L324" s="66"/>
      <c r="M324" s="188"/>
      <c r="O324" s="66"/>
      <c r="P324" s="66"/>
      <c r="Q324" s="66"/>
    </row>
    <row r="325" spans="1:17" x14ac:dyDescent="0.25">
      <c r="A325"/>
      <c r="B325" s="66"/>
      <c r="C325" s="66"/>
      <c r="D325" s="66"/>
      <c r="E325" s="66"/>
      <c r="F325" s="66"/>
      <c r="G325" s="188"/>
      <c r="H325" s="66"/>
      <c r="I325" s="66"/>
      <c r="J325" s="66"/>
      <c r="K325" s="66"/>
      <c r="L325" s="66"/>
      <c r="M325" s="188"/>
      <c r="O325" s="66"/>
      <c r="P325" s="66"/>
      <c r="Q325" s="66"/>
    </row>
    <row r="326" spans="1:17" x14ac:dyDescent="0.25">
      <c r="A326"/>
      <c r="B326" s="66"/>
      <c r="C326" s="66"/>
      <c r="D326" s="66"/>
      <c r="E326" s="66"/>
      <c r="F326" s="66"/>
      <c r="G326" s="188"/>
      <c r="H326" s="66"/>
      <c r="I326" s="66"/>
      <c r="J326" s="66"/>
      <c r="K326" s="66"/>
      <c r="L326" s="66"/>
      <c r="M326" s="188"/>
      <c r="O326" s="66"/>
      <c r="P326" s="66"/>
      <c r="Q326" s="66"/>
    </row>
    <row r="327" spans="1:17" x14ac:dyDescent="0.25">
      <c r="A327"/>
      <c r="B327" s="66"/>
      <c r="C327" s="66"/>
      <c r="D327" s="66"/>
      <c r="E327" s="66"/>
      <c r="F327" s="66"/>
      <c r="G327" s="188"/>
      <c r="H327" s="66"/>
      <c r="I327" s="66"/>
      <c r="J327" s="66"/>
      <c r="K327" s="66"/>
      <c r="L327" s="66"/>
      <c r="M327" s="188"/>
      <c r="O327" s="66"/>
      <c r="P327" s="66"/>
      <c r="Q327" s="66"/>
    </row>
    <row r="328" spans="1:17" x14ac:dyDescent="0.25">
      <c r="A328"/>
      <c r="B328" s="66"/>
      <c r="C328" s="66"/>
      <c r="D328" s="66"/>
      <c r="E328" s="66"/>
      <c r="F328" s="66"/>
      <c r="G328" s="188"/>
      <c r="H328" s="66"/>
      <c r="I328" s="66"/>
      <c r="J328" s="66"/>
      <c r="K328" s="66"/>
      <c r="L328" s="66"/>
      <c r="M328" s="188"/>
      <c r="O328" s="66"/>
      <c r="P328" s="66"/>
      <c r="Q328" s="66"/>
    </row>
    <row r="329" spans="1:17" x14ac:dyDescent="0.25">
      <c r="A329"/>
      <c r="B329" s="66"/>
      <c r="C329" s="66"/>
      <c r="D329" s="66"/>
      <c r="E329" s="66"/>
      <c r="F329" s="66"/>
      <c r="G329" s="188"/>
      <c r="H329" s="66"/>
      <c r="I329" s="66"/>
      <c r="J329" s="66"/>
      <c r="K329" s="66"/>
      <c r="L329" s="66"/>
      <c r="M329" s="188"/>
      <c r="O329" s="66"/>
      <c r="P329" s="66"/>
      <c r="Q329" s="66"/>
    </row>
    <row r="330" spans="1:17" x14ac:dyDescent="0.25">
      <c r="A330"/>
      <c r="B330" s="66"/>
      <c r="C330" s="66"/>
      <c r="D330" s="66"/>
      <c r="E330" s="66"/>
      <c r="F330" s="66"/>
      <c r="G330" s="188"/>
      <c r="H330" s="66"/>
      <c r="I330" s="66"/>
      <c r="J330" s="66"/>
      <c r="K330" s="66"/>
      <c r="L330" s="66"/>
      <c r="M330" s="188"/>
      <c r="O330" s="66"/>
      <c r="P330" s="66"/>
      <c r="Q330" s="66"/>
    </row>
    <row r="331" spans="1:17" x14ac:dyDescent="0.25">
      <c r="A331"/>
      <c r="B331" s="66"/>
      <c r="C331" s="66"/>
      <c r="D331" s="66"/>
      <c r="E331" s="66"/>
      <c r="F331" s="66"/>
      <c r="G331" s="188"/>
      <c r="H331" s="66"/>
      <c r="I331" s="66"/>
      <c r="J331" s="66"/>
      <c r="K331" s="66"/>
      <c r="L331" s="66"/>
      <c r="M331" s="188"/>
      <c r="O331" s="66"/>
      <c r="P331" s="66"/>
      <c r="Q331" s="66"/>
    </row>
    <row r="332" spans="1:17" x14ac:dyDescent="0.25">
      <c r="A332"/>
      <c r="B332" s="66"/>
      <c r="C332" s="66"/>
      <c r="D332" s="66"/>
      <c r="E332" s="66"/>
      <c r="F332" s="66"/>
      <c r="G332" s="188"/>
      <c r="H332" s="66"/>
      <c r="I332" s="66"/>
      <c r="J332" s="66"/>
      <c r="K332" s="66"/>
      <c r="L332" s="66"/>
      <c r="M332" s="188"/>
      <c r="O332" s="66"/>
      <c r="P332" s="66"/>
      <c r="Q332" s="66"/>
    </row>
    <row r="333" spans="1:17" x14ac:dyDescent="0.25">
      <c r="A333"/>
      <c r="B333" s="66"/>
      <c r="C333" s="66"/>
      <c r="D333" s="66"/>
      <c r="E333" s="66"/>
      <c r="F333" s="66"/>
      <c r="G333" s="188"/>
      <c r="H333" s="66"/>
      <c r="I333" s="66"/>
      <c r="J333" s="66"/>
      <c r="K333" s="66"/>
      <c r="L333" s="66"/>
      <c r="M333" s="188"/>
      <c r="O333" s="66"/>
      <c r="P333" s="66"/>
      <c r="Q333" s="66"/>
    </row>
    <row r="334" spans="1:17" x14ac:dyDescent="0.25">
      <c r="A334"/>
      <c r="B334" s="66"/>
      <c r="C334" s="66"/>
      <c r="D334" s="66"/>
      <c r="E334" s="66"/>
      <c r="F334" s="66"/>
      <c r="G334" s="188"/>
      <c r="H334" s="66"/>
      <c r="I334" s="66"/>
      <c r="J334" s="66"/>
      <c r="K334" s="66"/>
      <c r="L334" s="66"/>
      <c r="M334" s="188"/>
      <c r="O334" s="66"/>
      <c r="P334" s="66"/>
      <c r="Q334" s="66"/>
    </row>
    <row r="335" spans="1:17" x14ac:dyDescent="0.25">
      <c r="A335"/>
      <c r="B335" s="66"/>
      <c r="C335" s="66"/>
      <c r="D335" s="66"/>
      <c r="E335" s="66"/>
      <c r="F335" s="66"/>
      <c r="G335" s="188"/>
      <c r="H335" s="66"/>
      <c r="I335" s="66"/>
      <c r="J335" s="66"/>
      <c r="K335" s="66"/>
      <c r="L335" s="66"/>
      <c r="M335" s="188"/>
      <c r="O335" s="66"/>
      <c r="P335" s="66"/>
      <c r="Q335" s="66"/>
    </row>
    <row r="336" spans="1:17" x14ac:dyDescent="0.25">
      <c r="A336"/>
      <c r="B336" s="66"/>
      <c r="C336" s="66"/>
      <c r="D336" s="66"/>
      <c r="E336" s="66"/>
      <c r="F336" s="66"/>
      <c r="G336" s="188"/>
      <c r="H336" s="66"/>
      <c r="I336" s="66"/>
      <c r="J336" s="66"/>
      <c r="K336" s="66"/>
      <c r="L336" s="66"/>
      <c r="M336" s="188"/>
      <c r="O336" s="66"/>
      <c r="P336" s="66"/>
      <c r="Q336" s="66"/>
    </row>
    <row r="337" spans="1:17" x14ac:dyDescent="0.25">
      <c r="A337"/>
      <c r="B337" s="66"/>
      <c r="C337" s="66"/>
      <c r="D337" s="66"/>
      <c r="E337" s="66"/>
      <c r="F337" s="66"/>
      <c r="G337" s="188"/>
      <c r="H337" s="66"/>
      <c r="I337" s="66"/>
      <c r="J337" s="66"/>
      <c r="K337" s="66"/>
      <c r="L337" s="66"/>
      <c r="M337" s="188"/>
      <c r="O337" s="66"/>
      <c r="P337" s="66"/>
      <c r="Q337" s="66"/>
    </row>
    <row r="338" spans="1:17" x14ac:dyDescent="0.25">
      <c r="A338"/>
      <c r="B338" s="66"/>
      <c r="C338" s="66"/>
      <c r="D338" s="66"/>
      <c r="E338" s="66"/>
      <c r="F338" s="66"/>
      <c r="G338" s="188"/>
      <c r="H338" s="66"/>
      <c r="I338" s="66"/>
      <c r="J338" s="66"/>
      <c r="K338" s="66"/>
      <c r="L338" s="66"/>
      <c r="M338" s="188"/>
      <c r="O338" s="66"/>
      <c r="P338" s="66"/>
      <c r="Q338" s="66"/>
    </row>
    <row r="339" spans="1:17" x14ac:dyDescent="0.25">
      <c r="A339"/>
      <c r="B339" s="66"/>
      <c r="C339" s="66"/>
      <c r="D339" s="66"/>
      <c r="E339" s="66"/>
      <c r="F339" s="66"/>
      <c r="G339" s="188"/>
      <c r="H339" s="66"/>
      <c r="I339" s="66"/>
      <c r="J339" s="66"/>
      <c r="K339" s="66"/>
      <c r="L339" s="66"/>
      <c r="M339" s="188"/>
      <c r="O339" s="66"/>
      <c r="P339" s="66"/>
      <c r="Q339" s="66"/>
    </row>
    <row r="340" spans="1:17" x14ac:dyDescent="0.25">
      <c r="A340"/>
      <c r="B340" s="66"/>
      <c r="C340" s="66"/>
      <c r="D340" s="66"/>
      <c r="E340" s="66"/>
      <c r="F340" s="66"/>
      <c r="G340" s="188"/>
      <c r="H340" s="66"/>
      <c r="I340" s="66"/>
      <c r="J340" s="66"/>
      <c r="K340" s="66"/>
      <c r="L340" s="66"/>
      <c r="M340" s="188"/>
      <c r="O340" s="66"/>
      <c r="P340" s="66"/>
      <c r="Q340" s="66"/>
    </row>
    <row r="341" spans="1:17" x14ac:dyDescent="0.25">
      <c r="A341"/>
      <c r="B341" s="66"/>
      <c r="C341" s="66"/>
      <c r="D341" s="66"/>
      <c r="E341" s="66"/>
      <c r="F341" s="66"/>
      <c r="G341" s="188"/>
      <c r="H341" s="66"/>
      <c r="I341" s="66"/>
      <c r="J341" s="66"/>
      <c r="K341" s="66"/>
      <c r="L341" s="66"/>
      <c r="M341" s="188"/>
      <c r="O341" s="66"/>
      <c r="P341" s="66"/>
      <c r="Q341" s="66"/>
    </row>
    <row r="342" spans="1:17" x14ac:dyDescent="0.25">
      <c r="A342"/>
      <c r="B342" s="66"/>
      <c r="C342" s="66"/>
      <c r="D342" s="66"/>
      <c r="E342" s="66"/>
      <c r="F342" s="66"/>
      <c r="G342" s="188"/>
      <c r="H342" s="66"/>
      <c r="I342" s="66"/>
      <c r="J342" s="66"/>
      <c r="K342" s="66"/>
      <c r="L342" s="66"/>
      <c r="M342" s="188"/>
      <c r="O342" s="66"/>
      <c r="P342" s="66"/>
      <c r="Q342" s="66"/>
    </row>
    <row r="343" spans="1:17" x14ac:dyDescent="0.25">
      <c r="A343"/>
      <c r="B343" s="66"/>
      <c r="C343" s="66"/>
      <c r="D343" s="66"/>
      <c r="E343" s="66"/>
      <c r="F343" s="66"/>
      <c r="G343" s="188"/>
      <c r="H343" s="66"/>
      <c r="I343" s="66"/>
      <c r="J343" s="66"/>
      <c r="K343" s="66"/>
      <c r="L343" s="66"/>
      <c r="M343" s="188"/>
      <c r="O343" s="66"/>
      <c r="P343" s="66"/>
      <c r="Q343" s="66"/>
    </row>
    <row r="344" spans="1:17" x14ac:dyDescent="0.25">
      <c r="A344"/>
      <c r="B344" s="66"/>
      <c r="C344" s="66"/>
      <c r="D344" s="66"/>
      <c r="E344" s="66"/>
      <c r="F344" s="66"/>
      <c r="G344" s="188"/>
      <c r="H344" s="66"/>
      <c r="I344" s="66"/>
      <c r="J344" s="66"/>
      <c r="K344" s="66"/>
      <c r="L344" s="66"/>
      <c r="M344" s="188"/>
      <c r="O344" s="66"/>
      <c r="P344" s="66"/>
      <c r="Q344" s="66"/>
    </row>
    <row r="345" spans="1:17" x14ac:dyDescent="0.25">
      <c r="A345"/>
      <c r="B345" s="66"/>
      <c r="C345" s="66"/>
      <c r="D345" s="66"/>
      <c r="E345" s="66"/>
      <c r="F345" s="66"/>
      <c r="G345" s="188"/>
      <c r="H345" s="66"/>
      <c r="I345" s="66"/>
      <c r="J345" s="66"/>
      <c r="K345" s="66"/>
      <c r="L345" s="66"/>
      <c r="M345" s="188"/>
      <c r="O345" s="66"/>
      <c r="P345" s="66"/>
      <c r="Q345" s="66"/>
    </row>
    <row r="346" spans="1:17" x14ac:dyDescent="0.25">
      <c r="A346"/>
      <c r="B346" s="66"/>
      <c r="C346" s="66"/>
      <c r="D346" s="66"/>
      <c r="E346" s="66"/>
      <c r="F346" s="66"/>
      <c r="G346" s="188"/>
      <c r="H346" s="66"/>
      <c r="I346" s="66"/>
      <c r="J346" s="66"/>
      <c r="K346" s="66"/>
      <c r="L346" s="66"/>
      <c r="M346" s="188"/>
      <c r="O346" s="66"/>
      <c r="P346" s="66"/>
      <c r="Q346" s="66"/>
    </row>
    <row r="347" spans="1:17" x14ac:dyDescent="0.25">
      <c r="A347"/>
      <c r="B347" s="66"/>
      <c r="C347" s="66"/>
      <c r="D347" s="66"/>
      <c r="E347" s="66"/>
      <c r="F347" s="66"/>
      <c r="G347" s="188"/>
      <c r="H347" s="66"/>
      <c r="I347" s="66"/>
      <c r="J347" s="66"/>
      <c r="K347" s="66"/>
      <c r="L347" s="66"/>
      <c r="M347" s="188"/>
      <c r="O347" s="66"/>
      <c r="P347" s="66"/>
      <c r="Q347" s="66"/>
    </row>
    <row r="348" spans="1:17" x14ac:dyDescent="0.25">
      <c r="A348"/>
      <c r="B348" s="66"/>
      <c r="C348" s="66"/>
      <c r="D348" s="66"/>
      <c r="E348" s="66"/>
      <c r="F348" s="66"/>
      <c r="G348" s="188"/>
      <c r="H348" s="66"/>
      <c r="I348" s="66"/>
      <c r="J348" s="66"/>
      <c r="K348" s="66"/>
      <c r="L348" s="66"/>
      <c r="M348" s="188"/>
      <c r="O348" s="66"/>
      <c r="P348" s="66"/>
      <c r="Q348" s="66"/>
    </row>
    <row r="349" spans="1:17" x14ac:dyDescent="0.25">
      <c r="A349"/>
      <c r="B349" s="66"/>
      <c r="C349" s="66"/>
      <c r="D349" s="66"/>
      <c r="E349" s="66"/>
      <c r="F349" s="66"/>
      <c r="G349" s="188"/>
      <c r="H349" s="66"/>
      <c r="I349" s="66"/>
      <c r="J349" s="66"/>
      <c r="K349" s="66"/>
      <c r="L349" s="66"/>
      <c r="M349" s="188"/>
      <c r="O349" s="66"/>
      <c r="P349" s="66"/>
      <c r="Q349" s="66"/>
    </row>
    <row r="350" spans="1:17" x14ac:dyDescent="0.25">
      <c r="A350"/>
      <c r="B350" s="66"/>
      <c r="C350" s="66"/>
      <c r="D350" s="66"/>
      <c r="E350" s="66"/>
      <c r="F350" s="66"/>
      <c r="G350" s="188"/>
      <c r="H350" s="66"/>
      <c r="I350" s="66"/>
      <c r="J350" s="66"/>
      <c r="K350" s="66"/>
      <c r="L350" s="66"/>
      <c r="M350" s="188"/>
      <c r="O350" s="66"/>
      <c r="P350" s="66"/>
      <c r="Q350" s="66"/>
    </row>
    <row r="351" spans="1:17" x14ac:dyDescent="0.25">
      <c r="A351"/>
      <c r="B351" s="66"/>
      <c r="C351" s="66"/>
      <c r="D351" s="66"/>
      <c r="E351" s="66"/>
      <c r="F351" s="66"/>
      <c r="G351" s="188"/>
      <c r="H351" s="66"/>
      <c r="I351" s="66"/>
      <c r="J351" s="66"/>
      <c r="K351" s="66"/>
      <c r="L351" s="66"/>
      <c r="M351" s="188"/>
      <c r="O351" s="66"/>
      <c r="P351" s="66"/>
      <c r="Q351" s="66"/>
    </row>
    <row r="352" spans="1:17" x14ac:dyDescent="0.25">
      <c r="A352"/>
      <c r="B352" s="66"/>
      <c r="C352" s="66"/>
      <c r="D352" s="66"/>
      <c r="E352" s="66"/>
      <c r="F352" s="66"/>
      <c r="G352" s="188"/>
      <c r="H352" s="66"/>
      <c r="I352" s="66"/>
      <c r="J352" s="66"/>
      <c r="K352" s="66"/>
      <c r="L352" s="66"/>
      <c r="M352" s="188"/>
      <c r="O352" s="66"/>
      <c r="P352" s="66"/>
      <c r="Q352" s="66"/>
    </row>
    <row r="353" spans="1:17" x14ac:dyDescent="0.25">
      <c r="A353"/>
      <c r="B353" s="66"/>
      <c r="C353" s="66"/>
      <c r="D353" s="66"/>
      <c r="E353" s="66"/>
      <c r="F353" s="66"/>
      <c r="G353" s="188"/>
      <c r="H353" s="66"/>
      <c r="I353" s="66"/>
      <c r="J353" s="66"/>
      <c r="K353" s="66"/>
      <c r="L353" s="66"/>
      <c r="M353" s="188"/>
      <c r="O353" s="66"/>
      <c r="P353" s="66"/>
      <c r="Q353" s="66"/>
    </row>
    <row r="354" spans="1:17" x14ac:dyDescent="0.25">
      <c r="A354"/>
      <c r="B354" s="66"/>
      <c r="C354" s="66"/>
      <c r="D354" s="66"/>
      <c r="E354" s="66"/>
      <c r="F354" s="66"/>
      <c r="G354" s="188"/>
      <c r="H354" s="66"/>
      <c r="I354" s="66"/>
      <c r="J354" s="66"/>
      <c r="K354" s="66"/>
      <c r="L354" s="66"/>
      <c r="M354" s="188"/>
      <c r="O354" s="66"/>
      <c r="P354" s="66"/>
      <c r="Q354" s="66"/>
    </row>
    <row r="355" spans="1:17" x14ac:dyDescent="0.25">
      <c r="A355"/>
      <c r="B355" s="66"/>
      <c r="C355" s="66"/>
      <c r="D355" s="66"/>
      <c r="E355" s="66"/>
      <c r="F355" s="66"/>
      <c r="G355" s="188"/>
      <c r="H355" s="66"/>
      <c r="I355" s="66"/>
      <c r="J355" s="66"/>
      <c r="K355" s="66"/>
      <c r="L355" s="66"/>
      <c r="M355" s="188"/>
      <c r="O355" s="66"/>
      <c r="P355" s="66"/>
      <c r="Q355" s="66"/>
    </row>
    <row r="356" spans="1:17" x14ac:dyDescent="0.25">
      <c r="A356"/>
      <c r="B356" s="66"/>
      <c r="C356" s="66"/>
      <c r="D356" s="66"/>
      <c r="E356" s="66"/>
      <c r="F356" s="66"/>
      <c r="G356" s="188"/>
      <c r="H356" s="66"/>
      <c r="I356" s="66"/>
      <c r="J356" s="66"/>
      <c r="K356" s="66"/>
      <c r="L356" s="66"/>
      <c r="M356" s="188"/>
      <c r="O356" s="66"/>
      <c r="P356" s="66"/>
      <c r="Q356" s="66"/>
    </row>
    <row r="357" spans="1:17" x14ac:dyDescent="0.25">
      <c r="A357"/>
      <c r="B357" s="66"/>
      <c r="C357" s="66"/>
      <c r="D357" s="66"/>
      <c r="E357" s="66"/>
      <c r="F357" s="66"/>
      <c r="G357" s="188"/>
      <c r="H357" s="66"/>
      <c r="I357" s="66"/>
      <c r="J357" s="66"/>
      <c r="K357" s="66"/>
      <c r="L357" s="66"/>
      <c r="M357" s="188"/>
      <c r="O357" s="66"/>
      <c r="P357" s="66"/>
      <c r="Q357" s="66"/>
    </row>
    <row r="358" spans="1:17" x14ac:dyDescent="0.25">
      <c r="A358"/>
      <c r="B358" s="66"/>
      <c r="C358" s="66"/>
      <c r="D358" s="66"/>
      <c r="E358" s="66"/>
      <c r="F358" s="66"/>
      <c r="G358" s="188"/>
      <c r="H358" s="66"/>
      <c r="I358" s="66"/>
      <c r="J358" s="66"/>
      <c r="K358" s="66"/>
      <c r="L358" s="66"/>
      <c r="M358" s="188"/>
      <c r="O358" s="66"/>
      <c r="P358" s="66"/>
      <c r="Q358" s="66"/>
    </row>
    <row r="359" spans="1:17" x14ac:dyDescent="0.25">
      <c r="A359"/>
      <c r="B359" s="66"/>
      <c r="C359" s="66"/>
      <c r="D359" s="66"/>
      <c r="E359" s="66"/>
      <c r="F359" s="66"/>
      <c r="G359" s="188"/>
      <c r="H359" s="66"/>
      <c r="I359" s="66"/>
      <c r="J359" s="66"/>
      <c r="K359" s="66"/>
      <c r="L359" s="66"/>
      <c r="M359" s="188"/>
      <c r="O359" s="66"/>
      <c r="P359" s="66"/>
      <c r="Q359" s="66"/>
    </row>
    <row r="360" spans="1:17" x14ac:dyDescent="0.25">
      <c r="A360"/>
      <c r="B360" s="66"/>
      <c r="C360" s="66"/>
      <c r="D360" s="66"/>
      <c r="E360" s="66"/>
      <c r="F360" s="66"/>
      <c r="G360" s="188"/>
      <c r="H360" s="66"/>
      <c r="I360" s="66"/>
      <c r="J360" s="66"/>
      <c r="K360" s="66"/>
      <c r="L360" s="66"/>
      <c r="M360" s="188"/>
      <c r="O360" s="66"/>
      <c r="P360" s="66"/>
      <c r="Q360" s="66"/>
    </row>
    <row r="361" spans="1:17" x14ac:dyDescent="0.25">
      <c r="A361"/>
      <c r="B361" s="66"/>
      <c r="C361" s="66"/>
      <c r="D361" s="66"/>
      <c r="E361" s="66"/>
      <c r="F361" s="66"/>
      <c r="G361" s="188"/>
      <c r="H361" s="66"/>
      <c r="I361" s="66"/>
      <c r="J361" s="66"/>
      <c r="K361" s="66"/>
      <c r="L361" s="66"/>
      <c r="M361" s="188"/>
      <c r="O361" s="66"/>
      <c r="P361" s="66"/>
      <c r="Q361" s="66"/>
    </row>
    <row r="362" spans="1:17" x14ac:dyDescent="0.25">
      <c r="A362"/>
      <c r="B362" s="66"/>
      <c r="C362" s="66"/>
      <c r="D362" s="66"/>
      <c r="E362" s="66"/>
      <c r="F362" s="66"/>
      <c r="G362" s="188"/>
      <c r="H362" s="66"/>
      <c r="I362" s="66"/>
      <c r="J362" s="66"/>
      <c r="K362" s="66"/>
      <c r="L362" s="66"/>
      <c r="M362" s="188"/>
      <c r="O362" s="66"/>
      <c r="P362" s="66"/>
      <c r="Q362" s="66"/>
    </row>
    <row r="363" spans="1:17" x14ac:dyDescent="0.25">
      <c r="A363"/>
      <c r="B363" s="66"/>
      <c r="C363" s="66"/>
      <c r="D363" s="66"/>
      <c r="E363" s="66"/>
      <c r="F363" s="66"/>
      <c r="G363" s="188"/>
      <c r="H363" s="66"/>
      <c r="I363" s="66"/>
      <c r="J363" s="66"/>
      <c r="K363" s="66"/>
      <c r="L363" s="66"/>
      <c r="M363" s="188"/>
      <c r="O363" s="66"/>
      <c r="P363" s="66"/>
      <c r="Q363" s="66"/>
    </row>
    <row r="364" spans="1:17" x14ac:dyDescent="0.25">
      <c r="A364"/>
      <c r="B364" s="66"/>
      <c r="C364" s="66"/>
      <c r="D364" s="66"/>
      <c r="E364" s="66"/>
      <c r="F364" s="66"/>
      <c r="G364" s="188"/>
      <c r="H364" s="66"/>
      <c r="I364" s="66"/>
      <c r="J364" s="66"/>
      <c r="K364" s="66"/>
      <c r="L364" s="66"/>
      <c r="M364" s="188"/>
      <c r="O364" s="66"/>
      <c r="P364" s="66"/>
      <c r="Q364" s="66"/>
    </row>
    <row r="365" spans="1:17" x14ac:dyDescent="0.25">
      <c r="A365"/>
      <c r="B365" s="66"/>
      <c r="C365" s="66"/>
      <c r="D365" s="66"/>
      <c r="E365" s="66"/>
      <c r="F365" s="66"/>
      <c r="G365" s="188"/>
      <c r="H365" s="66"/>
      <c r="I365" s="66"/>
      <c r="J365" s="66"/>
      <c r="K365" s="66"/>
      <c r="L365" s="66"/>
      <c r="M365" s="188"/>
      <c r="O365" s="66"/>
      <c r="P365" s="66"/>
      <c r="Q365" s="66"/>
    </row>
    <row r="366" spans="1:17" x14ac:dyDescent="0.25">
      <c r="A366"/>
      <c r="B366" s="66"/>
      <c r="C366" s="66"/>
      <c r="D366" s="66"/>
      <c r="E366" s="66"/>
      <c r="F366" s="66"/>
      <c r="G366" s="188"/>
      <c r="H366" s="66"/>
      <c r="I366" s="66"/>
      <c r="J366" s="66"/>
      <c r="K366" s="66"/>
      <c r="L366" s="66"/>
      <c r="M366" s="188"/>
      <c r="O366" s="66"/>
      <c r="P366" s="66"/>
      <c r="Q366" s="66"/>
    </row>
    <row r="367" spans="1:17" x14ac:dyDescent="0.25">
      <c r="A367"/>
      <c r="B367" s="66"/>
      <c r="C367" s="66"/>
      <c r="D367" s="66"/>
      <c r="E367" s="66"/>
      <c r="F367" s="66"/>
      <c r="G367" s="188"/>
      <c r="H367" s="66"/>
      <c r="I367" s="66"/>
      <c r="J367" s="66"/>
      <c r="K367" s="66"/>
      <c r="L367" s="66"/>
      <c r="M367" s="188"/>
      <c r="O367" s="66"/>
      <c r="P367" s="66"/>
      <c r="Q367" s="66"/>
    </row>
    <row r="368" spans="1:17" x14ac:dyDescent="0.25">
      <c r="A368"/>
      <c r="B368" s="66"/>
      <c r="C368" s="66"/>
      <c r="D368" s="66"/>
      <c r="E368" s="66"/>
      <c r="F368" s="66"/>
      <c r="G368" s="188"/>
      <c r="H368" s="66"/>
      <c r="I368" s="66"/>
      <c r="J368" s="66"/>
      <c r="K368" s="66"/>
      <c r="L368" s="66"/>
      <c r="M368" s="188"/>
      <c r="O368" s="66"/>
      <c r="P368" s="66"/>
      <c r="Q368" s="66"/>
    </row>
    <row r="369" spans="1:17" x14ac:dyDescent="0.25">
      <c r="A369"/>
      <c r="B369" s="66"/>
      <c r="C369" s="66"/>
      <c r="D369" s="66"/>
      <c r="E369" s="66"/>
      <c r="F369" s="66"/>
      <c r="G369" s="188"/>
      <c r="H369" s="66"/>
      <c r="I369" s="66"/>
      <c r="J369" s="66"/>
      <c r="K369" s="66"/>
      <c r="L369" s="66"/>
      <c r="M369" s="188"/>
      <c r="O369" s="66"/>
      <c r="P369" s="66"/>
      <c r="Q369" s="66"/>
    </row>
    <row r="370" spans="1:17" x14ac:dyDescent="0.25">
      <c r="A370"/>
      <c r="B370" s="66"/>
      <c r="C370" s="66"/>
      <c r="D370" s="66"/>
      <c r="E370" s="66"/>
      <c r="F370" s="66"/>
      <c r="G370" s="188"/>
      <c r="H370" s="66"/>
      <c r="I370" s="66"/>
      <c r="J370" s="66"/>
      <c r="K370" s="66"/>
      <c r="L370" s="66"/>
      <c r="M370" s="188"/>
      <c r="O370" s="66"/>
      <c r="P370" s="66"/>
      <c r="Q370" s="66"/>
    </row>
    <row r="371" spans="1:17" x14ac:dyDescent="0.25">
      <c r="A371"/>
      <c r="B371" s="66"/>
      <c r="C371" s="66"/>
      <c r="D371" s="66"/>
      <c r="E371" s="66"/>
      <c r="F371" s="66"/>
      <c r="G371" s="188"/>
      <c r="H371" s="66"/>
      <c r="I371" s="66"/>
      <c r="J371" s="66"/>
      <c r="K371" s="66"/>
      <c r="L371" s="66"/>
      <c r="M371" s="188"/>
      <c r="O371" s="66"/>
      <c r="P371" s="66"/>
      <c r="Q371" s="66"/>
    </row>
    <row r="372" spans="1:17" x14ac:dyDescent="0.25">
      <c r="A372"/>
      <c r="B372" s="66"/>
      <c r="C372" s="66"/>
      <c r="D372" s="66"/>
      <c r="E372" s="66"/>
      <c r="F372" s="66"/>
      <c r="G372" s="188"/>
      <c r="H372" s="66"/>
      <c r="I372" s="66"/>
      <c r="J372" s="66"/>
      <c r="K372" s="66"/>
      <c r="L372" s="66"/>
      <c r="M372" s="188"/>
      <c r="O372" s="66"/>
      <c r="P372" s="66"/>
      <c r="Q372" s="66"/>
    </row>
    <row r="373" spans="1:17" x14ac:dyDescent="0.25">
      <c r="A373"/>
      <c r="B373" s="66"/>
      <c r="C373" s="66"/>
      <c r="D373" s="66"/>
      <c r="E373" s="66"/>
      <c r="F373" s="66"/>
      <c r="G373" s="188"/>
      <c r="H373" s="66"/>
      <c r="I373" s="66"/>
      <c r="J373" s="66"/>
      <c r="K373" s="66"/>
      <c r="L373" s="66"/>
      <c r="M373" s="188"/>
      <c r="O373" s="66"/>
      <c r="P373" s="66"/>
      <c r="Q373" s="66"/>
    </row>
    <row r="374" spans="1:17" x14ac:dyDescent="0.25">
      <c r="A374"/>
      <c r="B374" s="66"/>
      <c r="C374" s="66"/>
      <c r="D374" s="66"/>
      <c r="E374" s="66"/>
      <c r="F374" s="66"/>
      <c r="G374" s="188"/>
      <c r="H374" s="66"/>
      <c r="I374" s="66"/>
      <c r="J374" s="66"/>
      <c r="K374" s="66"/>
      <c r="L374" s="66"/>
      <c r="M374" s="188"/>
      <c r="O374" s="66"/>
      <c r="P374" s="66"/>
      <c r="Q374" s="66"/>
    </row>
    <row r="375" spans="1:17" x14ac:dyDescent="0.25">
      <c r="A375"/>
      <c r="B375" s="66"/>
      <c r="C375" s="66"/>
      <c r="D375" s="66"/>
      <c r="E375" s="66"/>
      <c r="F375" s="66"/>
      <c r="G375" s="188"/>
      <c r="H375" s="66"/>
      <c r="I375" s="66"/>
      <c r="J375" s="66"/>
      <c r="K375" s="66"/>
      <c r="L375" s="66"/>
      <c r="M375" s="188"/>
      <c r="O375" s="66"/>
      <c r="P375" s="66"/>
      <c r="Q375" s="66"/>
    </row>
    <row r="376" spans="1:17" x14ac:dyDescent="0.25">
      <c r="A376"/>
      <c r="B376" s="66"/>
      <c r="C376" s="66"/>
      <c r="D376" s="66"/>
      <c r="E376" s="66"/>
      <c r="F376" s="66"/>
      <c r="G376" s="188"/>
      <c r="H376" s="66"/>
      <c r="I376" s="66"/>
      <c r="J376" s="66"/>
      <c r="K376" s="66"/>
      <c r="L376" s="66"/>
      <c r="M376" s="188"/>
      <c r="O376" s="66"/>
      <c r="P376" s="66"/>
      <c r="Q376" s="66"/>
    </row>
    <row r="377" spans="1:17" x14ac:dyDescent="0.25">
      <c r="A377"/>
      <c r="B377" s="66"/>
      <c r="C377" s="66"/>
      <c r="D377" s="66"/>
      <c r="E377" s="66"/>
      <c r="F377" s="66"/>
      <c r="G377" s="188"/>
      <c r="H377" s="66"/>
      <c r="I377" s="66"/>
      <c r="J377" s="66"/>
      <c r="K377" s="66"/>
      <c r="L377" s="66"/>
      <c r="M377" s="188"/>
      <c r="O377" s="66"/>
      <c r="P377" s="66"/>
      <c r="Q377" s="66"/>
    </row>
    <row r="378" spans="1:17" x14ac:dyDescent="0.25">
      <c r="A378"/>
      <c r="B378" s="66"/>
      <c r="C378" s="66"/>
      <c r="D378" s="66"/>
      <c r="E378" s="66"/>
      <c r="F378" s="66"/>
      <c r="G378" s="188"/>
      <c r="H378" s="66"/>
      <c r="I378" s="66"/>
      <c r="J378" s="66"/>
      <c r="K378" s="66"/>
      <c r="L378" s="66"/>
      <c r="M378" s="188"/>
      <c r="O378" s="66"/>
      <c r="P378" s="66"/>
      <c r="Q378" s="66"/>
    </row>
    <row r="379" spans="1:17" x14ac:dyDescent="0.25">
      <c r="A379"/>
      <c r="B379" s="66"/>
      <c r="C379" s="66"/>
      <c r="D379" s="66"/>
      <c r="E379" s="66"/>
      <c r="F379" s="66"/>
      <c r="G379" s="188"/>
      <c r="H379" s="66"/>
      <c r="I379" s="66"/>
      <c r="J379" s="66"/>
      <c r="K379" s="66"/>
      <c r="L379" s="66"/>
      <c r="M379" s="188"/>
      <c r="O379" s="66"/>
      <c r="P379" s="66"/>
      <c r="Q379" s="66"/>
    </row>
    <row r="380" spans="1:17" x14ac:dyDescent="0.25">
      <c r="A380"/>
      <c r="B380" s="66"/>
      <c r="C380" s="66"/>
      <c r="D380" s="66"/>
      <c r="E380" s="66"/>
      <c r="F380" s="66"/>
      <c r="G380" s="188"/>
      <c r="H380" s="66"/>
      <c r="I380" s="66"/>
      <c r="J380" s="66"/>
      <c r="K380" s="66"/>
      <c r="L380" s="66"/>
      <c r="M380" s="188"/>
      <c r="O380" s="66"/>
      <c r="P380" s="66"/>
      <c r="Q380" s="66"/>
    </row>
    <row r="381" spans="1:17" x14ac:dyDescent="0.25">
      <c r="A381"/>
      <c r="B381" s="66"/>
      <c r="C381" s="66"/>
      <c r="D381" s="66"/>
      <c r="E381" s="66"/>
      <c r="F381" s="66"/>
      <c r="G381" s="188"/>
      <c r="H381" s="66"/>
      <c r="I381" s="66"/>
      <c r="J381" s="66"/>
      <c r="K381" s="66"/>
      <c r="L381" s="66"/>
      <c r="M381" s="188"/>
      <c r="O381" s="66"/>
      <c r="P381" s="66"/>
      <c r="Q381" s="66"/>
    </row>
    <row r="382" spans="1:17" x14ac:dyDescent="0.25">
      <c r="A382"/>
      <c r="B382" s="66"/>
      <c r="C382" s="66"/>
      <c r="D382" s="66"/>
      <c r="E382" s="66"/>
      <c r="F382" s="66"/>
      <c r="G382" s="188"/>
      <c r="H382" s="66"/>
      <c r="I382" s="66"/>
      <c r="J382" s="66"/>
      <c r="K382" s="66"/>
      <c r="L382" s="66"/>
      <c r="M382" s="188"/>
      <c r="O382" s="66"/>
      <c r="P382" s="66"/>
      <c r="Q382" s="66"/>
    </row>
    <row r="383" spans="1:17" x14ac:dyDescent="0.25">
      <c r="A383"/>
      <c r="B383" s="66"/>
      <c r="C383" s="66"/>
      <c r="D383" s="66"/>
      <c r="E383" s="66"/>
      <c r="F383" s="66"/>
      <c r="G383" s="188"/>
      <c r="H383" s="66"/>
      <c r="I383" s="66"/>
      <c r="J383" s="66"/>
      <c r="K383" s="66"/>
      <c r="L383" s="66"/>
      <c r="M383" s="188"/>
      <c r="O383" s="66"/>
      <c r="P383" s="66"/>
      <c r="Q383" s="66"/>
    </row>
    <row r="384" spans="1:17" x14ac:dyDescent="0.25">
      <c r="A384"/>
      <c r="B384" s="66"/>
      <c r="C384" s="66"/>
      <c r="D384" s="66"/>
      <c r="E384" s="66"/>
      <c r="F384" s="66"/>
      <c r="G384" s="188"/>
      <c r="H384" s="66"/>
      <c r="I384" s="66"/>
      <c r="J384" s="66"/>
      <c r="K384" s="66"/>
      <c r="L384" s="66"/>
      <c r="M384" s="188"/>
      <c r="O384" s="66"/>
      <c r="P384" s="66"/>
      <c r="Q384" s="66"/>
    </row>
    <row r="385" spans="1:17" x14ac:dyDescent="0.25">
      <c r="A385"/>
      <c r="B385" s="66"/>
      <c r="C385" s="66"/>
      <c r="D385" s="66"/>
      <c r="E385" s="66"/>
      <c r="F385" s="66"/>
      <c r="G385" s="188"/>
      <c r="H385" s="66"/>
      <c r="I385" s="66"/>
      <c r="J385" s="66"/>
      <c r="K385" s="66"/>
      <c r="L385" s="66"/>
      <c r="M385" s="188"/>
      <c r="O385" s="66"/>
      <c r="P385" s="66"/>
      <c r="Q385" s="66"/>
    </row>
    <row r="386" spans="1:17" x14ac:dyDescent="0.25">
      <c r="A386"/>
      <c r="B386" s="66"/>
      <c r="C386" s="66"/>
      <c r="D386" s="66"/>
      <c r="E386" s="66"/>
      <c r="F386" s="66"/>
      <c r="G386" s="188"/>
      <c r="H386" s="66"/>
      <c r="I386" s="66"/>
      <c r="J386" s="66"/>
      <c r="K386" s="66"/>
      <c r="L386" s="66"/>
      <c r="M386" s="188"/>
      <c r="O386" s="66"/>
      <c r="P386" s="66"/>
      <c r="Q386" s="66"/>
    </row>
    <row r="387" spans="1:17" x14ac:dyDescent="0.25">
      <c r="A387"/>
      <c r="B387" s="66"/>
      <c r="C387" s="66"/>
      <c r="D387" s="66"/>
      <c r="E387" s="66"/>
      <c r="F387" s="66"/>
      <c r="G387" s="188"/>
      <c r="H387" s="66"/>
      <c r="I387" s="66"/>
      <c r="J387" s="66"/>
      <c r="K387" s="66"/>
      <c r="L387" s="66"/>
      <c r="M387" s="188"/>
      <c r="O387" s="66"/>
      <c r="P387" s="66"/>
      <c r="Q387" s="66"/>
    </row>
    <row r="388" spans="1:17" x14ac:dyDescent="0.25">
      <c r="A388"/>
      <c r="B388" s="66"/>
      <c r="C388" s="66"/>
      <c r="D388" s="66"/>
      <c r="E388" s="66"/>
      <c r="F388" s="66"/>
      <c r="G388" s="188"/>
      <c r="H388" s="66"/>
      <c r="I388" s="66"/>
      <c r="J388" s="66"/>
      <c r="K388" s="66"/>
      <c r="L388" s="66"/>
      <c r="M388" s="188"/>
      <c r="O388" s="66"/>
      <c r="P388" s="66"/>
      <c r="Q388" s="66"/>
    </row>
    <row r="389" spans="1:17" x14ac:dyDescent="0.25">
      <c r="A389"/>
      <c r="B389" s="66"/>
      <c r="C389" s="66"/>
      <c r="D389" s="66"/>
      <c r="E389" s="66"/>
      <c r="F389" s="66"/>
      <c r="G389" s="188"/>
      <c r="H389" s="66"/>
      <c r="I389" s="66"/>
      <c r="J389" s="66"/>
      <c r="K389" s="66"/>
      <c r="L389" s="66"/>
      <c r="M389" s="188"/>
      <c r="O389" s="66"/>
      <c r="P389" s="66"/>
      <c r="Q389" s="66"/>
    </row>
    <row r="390" spans="1:17" x14ac:dyDescent="0.25">
      <c r="A390"/>
      <c r="B390" s="66"/>
      <c r="C390" s="66"/>
      <c r="D390" s="66"/>
      <c r="E390" s="66"/>
      <c r="F390" s="66"/>
      <c r="G390" s="188"/>
      <c r="H390" s="66"/>
      <c r="I390" s="66"/>
      <c r="J390" s="66"/>
      <c r="K390" s="66"/>
      <c r="L390" s="66"/>
      <c r="M390" s="188"/>
      <c r="O390" s="66"/>
      <c r="P390" s="66"/>
      <c r="Q390" s="66"/>
    </row>
    <row r="391" spans="1:17" x14ac:dyDescent="0.25">
      <c r="A391"/>
      <c r="B391" s="66"/>
      <c r="C391" s="66"/>
      <c r="D391" s="66"/>
      <c r="E391" s="66"/>
      <c r="F391" s="66"/>
      <c r="G391" s="188"/>
      <c r="H391" s="66"/>
      <c r="I391" s="66"/>
      <c r="J391" s="66"/>
      <c r="K391" s="66"/>
      <c r="L391" s="66"/>
      <c r="M391" s="188"/>
      <c r="O391" s="66"/>
      <c r="P391" s="66"/>
      <c r="Q391" s="66"/>
    </row>
    <row r="392" spans="1:17" x14ac:dyDescent="0.25">
      <c r="A392"/>
      <c r="B392" s="66"/>
      <c r="C392" s="66"/>
      <c r="D392" s="66"/>
      <c r="E392" s="66"/>
      <c r="F392" s="66"/>
      <c r="G392" s="188"/>
      <c r="H392" s="66"/>
      <c r="I392" s="66"/>
      <c r="J392" s="66"/>
      <c r="K392" s="66"/>
      <c r="L392" s="66"/>
      <c r="M392" s="188"/>
      <c r="O392" s="66"/>
      <c r="P392" s="66"/>
      <c r="Q392" s="66"/>
    </row>
    <row r="393" spans="1:17" x14ac:dyDescent="0.25">
      <c r="A393"/>
      <c r="B393" s="66"/>
      <c r="C393" s="66"/>
      <c r="D393" s="66"/>
      <c r="E393" s="66"/>
      <c r="F393" s="66"/>
      <c r="G393" s="188"/>
      <c r="H393" s="66"/>
      <c r="I393" s="66"/>
      <c r="J393" s="66"/>
      <c r="K393" s="66"/>
      <c r="L393" s="66"/>
      <c r="M393" s="188"/>
      <c r="O393" s="66"/>
      <c r="P393" s="66"/>
      <c r="Q393" s="66"/>
    </row>
    <row r="394" spans="1:17" x14ac:dyDescent="0.25">
      <c r="A394"/>
      <c r="B394" s="66"/>
      <c r="C394" s="66"/>
      <c r="D394" s="66"/>
      <c r="E394" s="66"/>
      <c r="F394" s="66"/>
      <c r="G394" s="188"/>
      <c r="H394" s="66"/>
      <c r="I394" s="66"/>
      <c r="J394" s="66"/>
      <c r="K394" s="66"/>
      <c r="L394" s="66"/>
      <c r="M394" s="188"/>
      <c r="O394" s="66"/>
      <c r="P394" s="66"/>
      <c r="Q394" s="66"/>
    </row>
    <row r="395" spans="1:17" x14ac:dyDescent="0.25">
      <c r="A395"/>
      <c r="B395" s="66"/>
      <c r="C395" s="66"/>
      <c r="D395" s="66"/>
      <c r="E395" s="66"/>
      <c r="F395" s="66"/>
      <c r="G395" s="188"/>
      <c r="H395" s="66"/>
      <c r="I395" s="66"/>
      <c r="J395" s="66"/>
      <c r="K395" s="66"/>
      <c r="L395" s="66"/>
      <c r="M395" s="188"/>
      <c r="O395" s="66"/>
      <c r="P395" s="66"/>
      <c r="Q395" s="66"/>
    </row>
    <row r="396" spans="1:17" x14ac:dyDescent="0.25">
      <c r="A396"/>
      <c r="B396" s="66"/>
      <c r="C396" s="66"/>
      <c r="D396" s="66"/>
      <c r="E396" s="66"/>
      <c r="F396" s="66"/>
      <c r="G396" s="188"/>
      <c r="H396" s="66"/>
      <c r="I396" s="66"/>
      <c r="J396" s="66"/>
      <c r="K396" s="66"/>
      <c r="L396" s="66"/>
      <c r="M396" s="188"/>
      <c r="O396" s="66"/>
      <c r="P396" s="66"/>
      <c r="Q396" s="66"/>
    </row>
    <row r="397" spans="1:17" x14ac:dyDescent="0.25">
      <c r="A397"/>
      <c r="B397" s="66"/>
      <c r="C397" s="66"/>
      <c r="D397" s="66"/>
      <c r="E397" s="66"/>
      <c r="F397" s="66"/>
      <c r="G397" s="188"/>
      <c r="H397" s="66"/>
      <c r="I397" s="66"/>
      <c r="J397" s="66"/>
      <c r="K397" s="66"/>
      <c r="L397" s="66"/>
      <c r="M397" s="188"/>
      <c r="O397" s="66"/>
      <c r="P397" s="66"/>
      <c r="Q397" s="66"/>
    </row>
    <row r="398" spans="1:17" x14ac:dyDescent="0.25">
      <c r="A398"/>
      <c r="B398" s="66"/>
      <c r="C398" s="66"/>
      <c r="D398" s="66"/>
      <c r="E398" s="66"/>
      <c r="F398" s="66"/>
      <c r="G398" s="188"/>
      <c r="H398" s="66"/>
      <c r="I398" s="66"/>
      <c r="J398" s="66"/>
      <c r="K398" s="66"/>
      <c r="L398" s="66"/>
      <c r="M398" s="188"/>
      <c r="O398" s="66"/>
      <c r="P398" s="66"/>
      <c r="Q398" s="66"/>
    </row>
    <row r="399" spans="1:17" x14ac:dyDescent="0.25">
      <c r="A399"/>
      <c r="B399" s="66"/>
      <c r="C399" s="66"/>
      <c r="D399" s="66"/>
      <c r="E399" s="66"/>
      <c r="F399" s="66"/>
      <c r="G399" s="188"/>
      <c r="H399" s="66"/>
      <c r="I399" s="66"/>
      <c r="J399" s="66"/>
      <c r="K399" s="66"/>
      <c r="L399" s="66"/>
      <c r="M399" s="188"/>
      <c r="O399" s="66"/>
      <c r="P399" s="66"/>
      <c r="Q399" s="66"/>
    </row>
    <row r="400" spans="1:17" x14ac:dyDescent="0.25">
      <c r="A400"/>
      <c r="B400" s="66"/>
      <c r="C400" s="66"/>
      <c r="D400" s="66"/>
      <c r="E400" s="66"/>
      <c r="F400" s="66"/>
      <c r="G400" s="188"/>
      <c r="H400" s="66"/>
      <c r="I400" s="66"/>
      <c r="J400" s="66"/>
      <c r="K400" s="66"/>
      <c r="L400" s="66"/>
      <c r="M400" s="188"/>
      <c r="O400" s="66"/>
      <c r="P400" s="66"/>
      <c r="Q400" s="66"/>
    </row>
    <row r="401" spans="1:17" x14ac:dyDescent="0.25">
      <c r="A401"/>
      <c r="B401" s="66"/>
      <c r="C401" s="66"/>
      <c r="D401" s="66"/>
      <c r="E401" s="66"/>
      <c r="F401" s="66"/>
      <c r="G401" s="188"/>
      <c r="H401" s="66"/>
      <c r="I401" s="66"/>
      <c r="J401" s="66"/>
      <c r="K401" s="66"/>
      <c r="L401" s="66"/>
      <c r="M401" s="188"/>
      <c r="O401" s="66"/>
      <c r="P401" s="66"/>
      <c r="Q401" s="66"/>
    </row>
    <row r="402" spans="1:17" x14ac:dyDescent="0.25">
      <c r="A402"/>
      <c r="B402" s="66"/>
      <c r="C402" s="66"/>
      <c r="D402" s="66"/>
      <c r="E402" s="66"/>
      <c r="F402" s="66"/>
      <c r="G402" s="188"/>
      <c r="H402" s="66"/>
      <c r="I402" s="66"/>
      <c r="J402" s="66"/>
      <c r="K402" s="66"/>
      <c r="L402" s="66"/>
      <c r="M402" s="188"/>
      <c r="O402" s="66"/>
      <c r="P402" s="66"/>
      <c r="Q402" s="66"/>
    </row>
    <row r="403" spans="1:17" x14ac:dyDescent="0.25">
      <c r="A403"/>
      <c r="B403" s="66"/>
      <c r="C403" s="66"/>
      <c r="D403" s="66"/>
      <c r="E403" s="66"/>
      <c r="F403" s="66"/>
      <c r="G403" s="188"/>
      <c r="H403" s="66"/>
      <c r="I403" s="66"/>
      <c r="J403" s="66"/>
      <c r="K403" s="66"/>
      <c r="L403" s="66"/>
      <c r="M403" s="188"/>
      <c r="O403" s="66"/>
      <c r="P403" s="66"/>
      <c r="Q403" s="66"/>
    </row>
    <row r="404" spans="1:17" x14ac:dyDescent="0.25">
      <c r="A404"/>
      <c r="B404" s="66"/>
      <c r="C404" s="66"/>
      <c r="D404" s="66"/>
      <c r="E404" s="66"/>
      <c r="F404" s="66"/>
      <c r="G404" s="188"/>
      <c r="H404" s="66"/>
      <c r="I404" s="66"/>
      <c r="J404" s="66"/>
      <c r="K404" s="66"/>
      <c r="L404" s="66"/>
      <c r="M404" s="188"/>
      <c r="O404" s="66"/>
      <c r="P404" s="66"/>
      <c r="Q404" s="66"/>
    </row>
    <row r="405" spans="1:17" x14ac:dyDescent="0.25">
      <c r="A405"/>
      <c r="B405" s="66"/>
      <c r="C405" s="66"/>
      <c r="D405" s="66"/>
      <c r="E405" s="66"/>
      <c r="F405" s="66"/>
      <c r="G405" s="188"/>
      <c r="H405" s="66"/>
      <c r="I405" s="66"/>
      <c r="J405" s="66"/>
      <c r="K405" s="66"/>
      <c r="L405" s="66"/>
      <c r="M405" s="188"/>
      <c r="O405" s="66"/>
      <c r="P405" s="66"/>
      <c r="Q405" s="66"/>
    </row>
    <row r="406" spans="1:17" x14ac:dyDescent="0.25">
      <c r="A406"/>
      <c r="B406" s="66"/>
      <c r="C406" s="66"/>
      <c r="D406" s="66"/>
      <c r="E406" s="66"/>
      <c r="F406" s="66"/>
      <c r="G406" s="188"/>
      <c r="H406" s="66"/>
      <c r="I406" s="66"/>
      <c r="J406" s="66"/>
      <c r="K406" s="66"/>
      <c r="L406" s="66"/>
      <c r="M406" s="188"/>
      <c r="O406" s="66"/>
      <c r="P406" s="66"/>
      <c r="Q406" s="66"/>
    </row>
    <row r="407" spans="1:17" x14ac:dyDescent="0.25">
      <c r="A407"/>
      <c r="B407" s="66"/>
      <c r="C407" s="66"/>
      <c r="D407" s="66"/>
      <c r="E407" s="66"/>
      <c r="F407" s="66"/>
      <c r="G407" s="188"/>
      <c r="H407" s="66"/>
      <c r="I407" s="66"/>
      <c r="J407" s="66"/>
      <c r="K407" s="66"/>
      <c r="L407" s="66"/>
      <c r="M407" s="188"/>
      <c r="O407" s="66"/>
      <c r="P407" s="66"/>
      <c r="Q407" s="66"/>
    </row>
    <row r="408" spans="1:17" x14ac:dyDescent="0.25">
      <c r="A408"/>
      <c r="B408" s="66"/>
      <c r="C408" s="66"/>
      <c r="D408" s="66"/>
      <c r="E408" s="66"/>
      <c r="F408" s="66"/>
      <c r="G408" s="188"/>
      <c r="H408" s="66"/>
      <c r="I408" s="66"/>
      <c r="J408" s="66"/>
      <c r="K408" s="66"/>
      <c r="L408" s="66"/>
      <c r="M408" s="188"/>
      <c r="O408" s="66"/>
      <c r="P408" s="66"/>
      <c r="Q408" s="66"/>
    </row>
    <row r="409" spans="1:17" x14ac:dyDescent="0.25">
      <c r="A409"/>
      <c r="B409" s="66"/>
      <c r="C409" s="66"/>
      <c r="D409" s="66"/>
      <c r="E409" s="66"/>
      <c r="F409" s="66"/>
      <c r="G409" s="188"/>
      <c r="H409" s="66"/>
      <c r="I409" s="66"/>
      <c r="J409" s="66"/>
      <c r="K409" s="66"/>
      <c r="L409" s="66"/>
      <c r="M409" s="188"/>
      <c r="O409" s="66"/>
      <c r="P409" s="66"/>
      <c r="Q409" s="66"/>
    </row>
    <row r="410" spans="1:17" x14ac:dyDescent="0.25">
      <c r="A410"/>
      <c r="B410" s="66"/>
      <c r="C410" s="66"/>
      <c r="D410" s="66"/>
      <c r="E410" s="66"/>
      <c r="F410" s="66"/>
      <c r="G410" s="188"/>
      <c r="H410" s="66"/>
      <c r="I410" s="66"/>
      <c r="J410" s="66"/>
      <c r="K410" s="66"/>
      <c r="L410" s="66"/>
      <c r="M410" s="188"/>
      <c r="O410" s="66"/>
      <c r="P410" s="66"/>
      <c r="Q410" s="66"/>
    </row>
    <row r="411" spans="1:17" x14ac:dyDescent="0.25">
      <c r="A411"/>
      <c r="B411" s="66"/>
      <c r="C411" s="66"/>
      <c r="D411" s="66"/>
      <c r="E411" s="66"/>
      <c r="F411" s="66"/>
      <c r="G411" s="188"/>
      <c r="H411" s="66"/>
      <c r="I411" s="66"/>
      <c r="J411" s="66"/>
      <c r="K411" s="66"/>
      <c r="L411" s="66"/>
      <c r="M411" s="188"/>
      <c r="O411" s="66"/>
      <c r="P411" s="66"/>
      <c r="Q411" s="66"/>
    </row>
    <row r="412" spans="1:17" x14ac:dyDescent="0.25">
      <c r="A412"/>
      <c r="B412" s="66"/>
      <c r="C412" s="66"/>
      <c r="D412" s="66"/>
      <c r="E412" s="66"/>
      <c r="F412" s="66"/>
      <c r="G412" s="188"/>
      <c r="H412" s="66"/>
      <c r="I412" s="66"/>
      <c r="J412" s="66"/>
      <c r="K412" s="66"/>
      <c r="L412" s="66"/>
      <c r="M412" s="188"/>
      <c r="O412" s="66"/>
      <c r="P412" s="66"/>
      <c r="Q412" s="66"/>
    </row>
    <row r="413" spans="1:17" x14ac:dyDescent="0.25">
      <c r="A413"/>
      <c r="B413" s="66"/>
      <c r="C413" s="66"/>
      <c r="D413" s="66"/>
      <c r="E413" s="66"/>
      <c r="F413" s="66"/>
      <c r="G413" s="188"/>
      <c r="H413" s="66"/>
      <c r="I413" s="66"/>
      <c r="J413" s="66"/>
      <c r="K413" s="66"/>
      <c r="L413" s="66"/>
      <c r="M413" s="188"/>
      <c r="O413" s="66"/>
      <c r="P413" s="66"/>
      <c r="Q413" s="66"/>
    </row>
    <row r="414" spans="1:17" x14ac:dyDescent="0.25">
      <c r="A414"/>
      <c r="B414" s="66"/>
      <c r="C414" s="66"/>
      <c r="D414" s="66"/>
      <c r="E414" s="66"/>
      <c r="F414" s="66"/>
      <c r="G414" s="188"/>
      <c r="H414" s="66"/>
      <c r="I414" s="66"/>
      <c r="J414" s="66"/>
      <c r="K414" s="66"/>
      <c r="L414" s="66"/>
      <c r="M414" s="188"/>
      <c r="O414" s="66"/>
      <c r="P414" s="66"/>
      <c r="Q414" s="66"/>
    </row>
    <row r="415" spans="1:17" x14ac:dyDescent="0.25">
      <c r="A415"/>
      <c r="B415" s="66"/>
      <c r="C415" s="66"/>
      <c r="D415" s="66"/>
      <c r="E415" s="66"/>
      <c r="F415" s="66"/>
      <c r="G415" s="188"/>
      <c r="H415" s="66"/>
      <c r="I415" s="66"/>
      <c r="J415" s="66"/>
      <c r="K415" s="66"/>
      <c r="L415" s="66"/>
      <c r="M415" s="188"/>
      <c r="O415" s="66"/>
      <c r="P415" s="66"/>
      <c r="Q415" s="66"/>
    </row>
    <row r="416" spans="1:17" x14ac:dyDescent="0.25">
      <c r="A416"/>
      <c r="B416" s="66"/>
      <c r="C416" s="66"/>
      <c r="D416" s="66"/>
      <c r="E416" s="66"/>
      <c r="F416" s="66"/>
      <c r="G416" s="188"/>
      <c r="H416" s="66"/>
      <c r="I416" s="66"/>
      <c r="J416" s="66"/>
      <c r="K416" s="66"/>
      <c r="L416" s="66"/>
      <c r="M416" s="188"/>
      <c r="O416" s="66"/>
      <c r="P416" s="66"/>
      <c r="Q416" s="66"/>
    </row>
    <row r="417" spans="1:17" x14ac:dyDescent="0.25">
      <c r="A417"/>
      <c r="B417" s="66"/>
      <c r="C417" s="66"/>
      <c r="D417" s="66"/>
      <c r="E417" s="66"/>
      <c r="F417" s="66"/>
      <c r="G417" s="188"/>
      <c r="H417" s="66"/>
      <c r="I417" s="66"/>
      <c r="J417" s="66"/>
      <c r="K417" s="66"/>
      <c r="L417" s="66"/>
      <c r="M417" s="188"/>
      <c r="O417" s="66"/>
      <c r="P417" s="66"/>
      <c r="Q417" s="66"/>
    </row>
    <row r="418" spans="1:17" x14ac:dyDescent="0.25">
      <c r="A418"/>
      <c r="B418" s="66"/>
      <c r="C418" s="66"/>
      <c r="D418" s="66"/>
      <c r="E418" s="66"/>
      <c r="F418" s="66"/>
      <c r="G418" s="188"/>
      <c r="H418" s="66"/>
      <c r="I418" s="66"/>
      <c r="J418" s="66"/>
      <c r="K418" s="66"/>
      <c r="L418" s="66"/>
      <c r="M418" s="188"/>
      <c r="O418" s="66"/>
      <c r="P418" s="66"/>
      <c r="Q418" s="66"/>
    </row>
    <row r="419" spans="1:17" x14ac:dyDescent="0.25">
      <c r="A419"/>
      <c r="B419" s="66"/>
      <c r="C419" s="66"/>
      <c r="D419" s="66"/>
      <c r="E419" s="66"/>
      <c r="F419" s="66"/>
      <c r="G419" s="188"/>
      <c r="H419" s="66"/>
      <c r="I419" s="66"/>
      <c r="J419" s="66"/>
      <c r="K419" s="66"/>
      <c r="L419" s="66"/>
      <c r="M419" s="188"/>
      <c r="O419" s="66"/>
      <c r="P419" s="66"/>
      <c r="Q419" s="66"/>
    </row>
    <row r="420" spans="1:17" x14ac:dyDescent="0.25">
      <c r="A420"/>
      <c r="B420" s="66"/>
      <c r="C420" s="66"/>
      <c r="D420" s="66"/>
      <c r="E420" s="66"/>
      <c r="F420" s="66"/>
      <c r="G420" s="188"/>
      <c r="H420" s="66"/>
      <c r="I420" s="66"/>
      <c r="J420" s="66"/>
      <c r="K420" s="66"/>
      <c r="L420" s="66"/>
      <c r="M420" s="188"/>
      <c r="O420" s="66"/>
      <c r="P420" s="66"/>
      <c r="Q420" s="66"/>
    </row>
    <row r="421" spans="1:17" x14ac:dyDescent="0.25">
      <c r="A421"/>
      <c r="B421" s="66"/>
      <c r="C421" s="66"/>
      <c r="D421" s="66"/>
      <c r="E421" s="66"/>
      <c r="F421" s="66"/>
      <c r="G421" s="188"/>
      <c r="H421" s="66"/>
      <c r="I421" s="66"/>
      <c r="J421" s="66"/>
      <c r="K421" s="66"/>
      <c r="L421" s="66"/>
      <c r="M421" s="188"/>
      <c r="O421" s="66"/>
      <c r="P421" s="66"/>
      <c r="Q421" s="66"/>
    </row>
    <row r="422" spans="1:17" x14ac:dyDescent="0.25">
      <c r="A422"/>
      <c r="B422" s="66"/>
      <c r="C422" s="66"/>
      <c r="D422" s="66"/>
      <c r="E422" s="66"/>
      <c r="F422" s="66"/>
      <c r="G422" s="188"/>
      <c r="H422" s="66"/>
      <c r="I422" s="66"/>
      <c r="J422" s="66"/>
      <c r="K422" s="66"/>
      <c r="L422" s="66"/>
      <c r="M422" s="188"/>
      <c r="O422" s="66"/>
      <c r="P422" s="66"/>
      <c r="Q422" s="66"/>
    </row>
    <row r="423" spans="1:17" x14ac:dyDescent="0.25">
      <c r="A423"/>
      <c r="B423" s="66"/>
      <c r="C423" s="66"/>
      <c r="D423" s="66"/>
      <c r="E423" s="66"/>
      <c r="F423" s="66"/>
      <c r="G423" s="188"/>
      <c r="H423" s="66"/>
      <c r="I423" s="66"/>
      <c r="J423" s="66"/>
      <c r="K423" s="66"/>
      <c r="L423" s="66"/>
      <c r="M423" s="188"/>
      <c r="O423" s="66"/>
      <c r="P423" s="66"/>
      <c r="Q423" s="66"/>
    </row>
    <row r="424" spans="1:17" x14ac:dyDescent="0.25">
      <c r="A424"/>
      <c r="B424" s="66"/>
      <c r="C424" s="66"/>
      <c r="D424" s="66"/>
      <c r="E424" s="66"/>
      <c r="F424" s="66"/>
      <c r="G424" s="188"/>
      <c r="H424" s="66"/>
      <c r="I424" s="66"/>
      <c r="J424" s="66"/>
      <c r="K424" s="66"/>
      <c r="L424" s="66"/>
      <c r="M424" s="188"/>
      <c r="O424" s="66"/>
      <c r="P424" s="66"/>
      <c r="Q424" s="66"/>
    </row>
    <row r="425" spans="1:17" x14ac:dyDescent="0.25">
      <c r="A425"/>
      <c r="B425" s="66"/>
      <c r="C425" s="66"/>
      <c r="D425" s="66"/>
      <c r="E425" s="66"/>
      <c r="F425" s="66"/>
      <c r="G425" s="188"/>
      <c r="H425" s="66"/>
      <c r="I425" s="66"/>
      <c r="J425" s="66"/>
      <c r="K425" s="66"/>
      <c r="L425" s="66"/>
      <c r="M425" s="188"/>
      <c r="O425" s="66"/>
      <c r="P425" s="66"/>
      <c r="Q425" s="66"/>
    </row>
    <row r="426" spans="1:17" x14ac:dyDescent="0.25">
      <c r="A426"/>
      <c r="B426" s="66"/>
      <c r="C426" s="66"/>
      <c r="D426" s="66"/>
      <c r="E426" s="66"/>
      <c r="F426" s="66"/>
      <c r="G426" s="188"/>
      <c r="H426" s="66"/>
      <c r="I426" s="66"/>
      <c r="J426" s="66"/>
      <c r="K426" s="66"/>
      <c r="L426" s="66"/>
      <c r="M426" s="188"/>
      <c r="O426" s="66"/>
      <c r="P426" s="66"/>
      <c r="Q426" s="66"/>
    </row>
    <row r="427" spans="1:17" x14ac:dyDescent="0.25">
      <c r="A427"/>
      <c r="B427" s="66"/>
      <c r="C427" s="66"/>
      <c r="D427" s="66"/>
      <c r="E427" s="66"/>
      <c r="F427" s="66"/>
      <c r="G427" s="188"/>
      <c r="H427" s="66"/>
      <c r="I427" s="66"/>
      <c r="J427" s="66"/>
      <c r="K427" s="66"/>
      <c r="L427" s="66"/>
      <c r="M427" s="188"/>
      <c r="O427" s="66"/>
      <c r="P427" s="66"/>
      <c r="Q427" s="66"/>
    </row>
    <row r="428" spans="1:17" x14ac:dyDescent="0.25">
      <c r="A428"/>
      <c r="B428" s="66"/>
      <c r="C428" s="66"/>
      <c r="D428" s="66"/>
      <c r="E428" s="66"/>
      <c r="F428" s="66"/>
      <c r="G428" s="188"/>
      <c r="H428" s="66"/>
      <c r="I428" s="66"/>
      <c r="J428" s="66"/>
      <c r="K428" s="66"/>
      <c r="L428" s="66"/>
      <c r="M428" s="188"/>
      <c r="O428" s="66"/>
      <c r="P428" s="66"/>
      <c r="Q428" s="66"/>
    </row>
    <row r="429" spans="1:17" x14ac:dyDescent="0.25">
      <c r="A429"/>
      <c r="B429" s="66"/>
      <c r="C429" s="66"/>
      <c r="D429" s="66"/>
      <c r="E429" s="66"/>
      <c r="F429" s="66"/>
      <c r="G429" s="188"/>
      <c r="H429" s="66"/>
      <c r="I429" s="66"/>
      <c r="J429" s="66"/>
      <c r="K429" s="66"/>
      <c r="L429" s="66"/>
      <c r="M429" s="188"/>
      <c r="O429" s="66"/>
      <c r="P429" s="66"/>
      <c r="Q429" s="66"/>
    </row>
    <row r="430" spans="1:17" x14ac:dyDescent="0.25">
      <c r="A430"/>
      <c r="B430" s="66"/>
      <c r="C430" s="66"/>
      <c r="D430" s="66"/>
      <c r="E430" s="66"/>
      <c r="F430" s="66"/>
      <c r="G430" s="188"/>
      <c r="H430" s="66"/>
      <c r="I430" s="66"/>
      <c r="J430" s="66"/>
      <c r="K430" s="66"/>
      <c r="L430" s="66"/>
      <c r="M430" s="188"/>
      <c r="O430" s="66"/>
      <c r="P430" s="66"/>
      <c r="Q430" s="66"/>
    </row>
    <row r="431" spans="1:17" x14ac:dyDescent="0.25">
      <c r="A431"/>
      <c r="B431" s="66"/>
      <c r="C431" s="66"/>
      <c r="D431" s="66"/>
      <c r="E431" s="66"/>
      <c r="F431" s="66"/>
      <c r="G431" s="188"/>
      <c r="H431" s="66"/>
      <c r="I431" s="66"/>
      <c r="J431" s="66"/>
      <c r="K431" s="66"/>
      <c r="L431" s="66"/>
      <c r="M431" s="188"/>
      <c r="O431" s="66"/>
      <c r="P431" s="66"/>
      <c r="Q431" s="66"/>
    </row>
    <row r="432" spans="1:17" x14ac:dyDescent="0.25">
      <c r="A432"/>
      <c r="B432" s="66"/>
      <c r="C432" s="66"/>
      <c r="D432" s="66"/>
      <c r="E432" s="66"/>
      <c r="F432" s="66"/>
      <c r="G432" s="188"/>
      <c r="H432" s="66"/>
      <c r="I432" s="66"/>
      <c r="J432" s="66"/>
      <c r="K432" s="66"/>
      <c r="L432" s="66"/>
      <c r="M432" s="188"/>
      <c r="O432" s="66"/>
      <c r="P432" s="66"/>
      <c r="Q432" s="66"/>
    </row>
    <row r="433" spans="1:17" x14ac:dyDescent="0.25">
      <c r="A433"/>
      <c r="B433" s="66"/>
      <c r="C433" s="66"/>
      <c r="D433" s="66"/>
      <c r="E433" s="66"/>
      <c r="F433" s="66"/>
      <c r="G433" s="188"/>
      <c r="H433" s="66"/>
      <c r="I433" s="66"/>
      <c r="J433" s="66"/>
      <c r="K433" s="66"/>
      <c r="L433" s="66"/>
      <c r="M433" s="188"/>
      <c r="O433" s="66"/>
      <c r="P433" s="66"/>
      <c r="Q433" s="66"/>
    </row>
    <row r="434" spans="1:17" x14ac:dyDescent="0.25">
      <c r="A434"/>
      <c r="B434" s="66"/>
      <c r="C434" s="66"/>
      <c r="D434" s="66"/>
      <c r="E434" s="66"/>
      <c r="F434" s="66"/>
      <c r="G434" s="188"/>
      <c r="H434" s="66"/>
      <c r="I434" s="66"/>
      <c r="J434" s="66"/>
      <c r="K434" s="66"/>
      <c r="L434" s="66"/>
      <c r="M434" s="188"/>
      <c r="O434" s="66"/>
      <c r="P434" s="66"/>
      <c r="Q434" s="66"/>
    </row>
    <row r="435" spans="1:17" x14ac:dyDescent="0.25">
      <c r="A435"/>
      <c r="B435" s="66"/>
      <c r="C435" s="66"/>
      <c r="D435" s="66"/>
      <c r="E435" s="66"/>
      <c r="F435" s="66"/>
      <c r="G435" s="188"/>
      <c r="H435" s="66"/>
      <c r="I435" s="66"/>
      <c r="J435" s="66"/>
      <c r="K435" s="66"/>
      <c r="L435" s="66"/>
      <c r="M435" s="188"/>
      <c r="O435" s="66"/>
      <c r="P435" s="66"/>
      <c r="Q435" s="66"/>
    </row>
    <row r="436" spans="1:17" x14ac:dyDescent="0.25">
      <c r="A436"/>
      <c r="B436" s="66"/>
      <c r="C436" s="66"/>
      <c r="D436" s="66"/>
      <c r="E436" s="66"/>
      <c r="F436" s="66"/>
      <c r="G436" s="188"/>
      <c r="H436" s="66"/>
      <c r="I436" s="66"/>
      <c r="J436" s="66"/>
      <c r="K436" s="66"/>
      <c r="L436" s="66"/>
      <c r="M436" s="188"/>
      <c r="O436" s="66"/>
      <c r="P436" s="66"/>
      <c r="Q436" s="66"/>
    </row>
    <row r="437" spans="1:17" x14ac:dyDescent="0.25">
      <c r="A437"/>
      <c r="B437" s="66"/>
      <c r="C437" s="66"/>
      <c r="D437" s="66"/>
      <c r="E437" s="66"/>
      <c r="F437" s="66"/>
      <c r="G437" s="188"/>
      <c r="H437" s="66"/>
      <c r="I437" s="66"/>
      <c r="J437" s="66"/>
      <c r="K437" s="66"/>
      <c r="L437" s="66"/>
      <c r="M437" s="188"/>
      <c r="O437" s="66"/>
      <c r="P437" s="66"/>
      <c r="Q437" s="66"/>
    </row>
    <row r="438" spans="1:17" x14ac:dyDescent="0.25">
      <c r="A438"/>
      <c r="B438" s="66"/>
      <c r="C438" s="66"/>
      <c r="D438" s="66"/>
      <c r="E438" s="66"/>
      <c r="F438" s="66"/>
      <c r="G438" s="188"/>
      <c r="H438" s="66"/>
      <c r="I438" s="66"/>
      <c r="J438" s="66"/>
      <c r="K438" s="66"/>
      <c r="L438" s="66"/>
      <c r="M438" s="188"/>
      <c r="O438" s="66"/>
      <c r="P438" s="66"/>
      <c r="Q438" s="66"/>
    </row>
    <row r="439" spans="1:17" x14ac:dyDescent="0.25">
      <c r="A439"/>
      <c r="B439" s="66"/>
      <c r="C439" s="66"/>
      <c r="D439" s="66"/>
      <c r="E439" s="66"/>
      <c r="F439" s="66"/>
      <c r="G439" s="188"/>
      <c r="H439" s="66"/>
      <c r="I439" s="66"/>
      <c r="J439" s="66"/>
      <c r="K439" s="66"/>
      <c r="L439" s="66"/>
      <c r="M439" s="188"/>
      <c r="O439" s="66"/>
      <c r="P439" s="66"/>
      <c r="Q439" s="66"/>
    </row>
    <row r="440" spans="1:17" x14ac:dyDescent="0.25">
      <c r="A440"/>
      <c r="B440" s="66"/>
      <c r="C440" s="66"/>
      <c r="D440" s="66"/>
      <c r="E440" s="66"/>
      <c r="F440" s="66"/>
      <c r="G440" s="188"/>
      <c r="H440" s="66"/>
      <c r="I440" s="66"/>
      <c r="J440" s="66"/>
      <c r="K440" s="66"/>
      <c r="L440" s="66"/>
      <c r="M440" s="188"/>
      <c r="O440" s="66"/>
      <c r="P440" s="66"/>
      <c r="Q440" s="66"/>
    </row>
    <row r="441" spans="1:17" x14ac:dyDescent="0.25">
      <c r="A441"/>
      <c r="B441" s="66"/>
      <c r="C441" s="66"/>
      <c r="D441" s="66"/>
      <c r="E441" s="66"/>
      <c r="F441" s="66"/>
      <c r="G441" s="188"/>
      <c r="H441" s="66"/>
      <c r="I441" s="66"/>
      <c r="J441" s="66"/>
      <c r="K441" s="66"/>
      <c r="L441" s="66"/>
      <c r="M441" s="188"/>
      <c r="O441" s="66"/>
      <c r="P441" s="66"/>
      <c r="Q441" s="66"/>
    </row>
    <row r="442" spans="1:17" x14ac:dyDescent="0.25">
      <c r="A442"/>
      <c r="B442" s="66"/>
      <c r="C442" s="66"/>
      <c r="D442" s="66"/>
      <c r="E442" s="66"/>
      <c r="F442" s="66"/>
      <c r="G442" s="188"/>
      <c r="H442" s="66"/>
      <c r="I442" s="66"/>
      <c r="J442" s="66"/>
      <c r="K442" s="66"/>
      <c r="L442" s="66"/>
      <c r="M442" s="188"/>
      <c r="O442" s="66"/>
      <c r="P442" s="66"/>
      <c r="Q442" s="66"/>
    </row>
    <row r="443" spans="1:17" x14ac:dyDescent="0.25">
      <c r="A443"/>
      <c r="B443" s="66"/>
      <c r="C443" s="66"/>
      <c r="D443" s="66"/>
      <c r="E443" s="66"/>
      <c r="F443" s="66"/>
      <c r="G443" s="188"/>
      <c r="H443" s="66"/>
      <c r="I443" s="66"/>
      <c r="J443" s="66"/>
      <c r="K443" s="66"/>
      <c r="L443" s="66"/>
      <c r="M443" s="188"/>
      <c r="O443" s="66"/>
      <c r="P443" s="66"/>
      <c r="Q443" s="66"/>
    </row>
    <row r="444" spans="1:17" x14ac:dyDescent="0.25">
      <c r="A444"/>
      <c r="B444" s="66"/>
      <c r="C444" s="66"/>
      <c r="D444" s="66"/>
      <c r="E444" s="66"/>
      <c r="F444" s="66"/>
      <c r="G444" s="188"/>
      <c r="H444" s="66"/>
      <c r="I444" s="66"/>
      <c r="J444" s="66"/>
      <c r="K444" s="66"/>
      <c r="L444" s="66"/>
      <c r="M444" s="188"/>
      <c r="O444" s="66"/>
      <c r="P444" s="66"/>
      <c r="Q444" s="66"/>
    </row>
    <row r="445" spans="1:17" x14ac:dyDescent="0.25">
      <c r="A445"/>
      <c r="B445" s="66"/>
      <c r="C445" s="66"/>
      <c r="D445" s="66"/>
      <c r="E445" s="66"/>
      <c r="F445" s="66"/>
      <c r="G445" s="188"/>
      <c r="H445" s="66"/>
      <c r="I445" s="66"/>
      <c r="J445" s="66"/>
      <c r="K445" s="66"/>
      <c r="L445" s="66"/>
      <c r="M445" s="188"/>
      <c r="O445" s="66"/>
      <c r="P445" s="66"/>
      <c r="Q445" s="66"/>
    </row>
    <row r="446" spans="1:17" x14ac:dyDescent="0.25">
      <c r="A446"/>
      <c r="B446" s="66"/>
      <c r="C446" s="66"/>
      <c r="D446" s="66"/>
      <c r="E446" s="66"/>
      <c r="F446" s="66"/>
      <c r="G446" s="188"/>
      <c r="H446" s="66"/>
      <c r="I446" s="66"/>
      <c r="J446" s="66"/>
      <c r="K446" s="66"/>
      <c r="L446" s="66"/>
      <c r="M446" s="188"/>
      <c r="O446" s="66"/>
      <c r="P446" s="66"/>
      <c r="Q446" s="66"/>
    </row>
    <row r="447" spans="1:17" x14ac:dyDescent="0.25">
      <c r="A447"/>
      <c r="B447" s="66"/>
      <c r="C447" s="66"/>
      <c r="D447" s="66"/>
      <c r="E447" s="66"/>
      <c r="F447" s="66"/>
      <c r="G447" s="188"/>
      <c r="H447" s="66"/>
      <c r="I447" s="66"/>
      <c r="J447" s="66"/>
      <c r="K447" s="66"/>
      <c r="L447" s="66"/>
      <c r="M447" s="188"/>
      <c r="O447" s="66"/>
      <c r="P447" s="66"/>
      <c r="Q447" s="66"/>
    </row>
    <row r="448" spans="1:17" x14ac:dyDescent="0.25">
      <c r="A448"/>
      <c r="B448" s="66"/>
      <c r="C448" s="66"/>
      <c r="D448" s="66"/>
      <c r="E448" s="66"/>
      <c r="F448" s="66"/>
      <c r="G448" s="188"/>
      <c r="H448" s="66"/>
      <c r="I448" s="66"/>
      <c r="J448" s="66"/>
      <c r="K448" s="66"/>
      <c r="L448" s="66"/>
      <c r="M448" s="188"/>
      <c r="O448" s="66"/>
      <c r="P448" s="66"/>
      <c r="Q448" s="66"/>
    </row>
    <row r="449" spans="1:17" x14ac:dyDescent="0.25">
      <c r="A449"/>
      <c r="B449" s="66"/>
      <c r="C449" s="66"/>
      <c r="D449" s="66"/>
      <c r="E449" s="66"/>
      <c r="F449" s="66"/>
      <c r="G449" s="188"/>
      <c r="H449" s="66"/>
      <c r="I449" s="66"/>
      <c r="J449" s="66"/>
      <c r="K449" s="66"/>
      <c r="L449" s="66"/>
      <c r="M449" s="188"/>
      <c r="O449" s="66"/>
      <c r="P449" s="66"/>
      <c r="Q449" s="66"/>
    </row>
    <row r="450" spans="1:17" x14ac:dyDescent="0.25">
      <c r="A450"/>
      <c r="B450" s="66"/>
      <c r="C450" s="66"/>
      <c r="D450" s="66"/>
      <c r="E450" s="66"/>
      <c r="F450" s="66"/>
      <c r="G450" s="188"/>
      <c r="H450" s="66"/>
      <c r="I450" s="66"/>
      <c r="J450" s="66"/>
      <c r="K450" s="66"/>
      <c r="L450" s="66"/>
      <c r="M450" s="188"/>
      <c r="O450" s="66"/>
      <c r="P450" s="66"/>
      <c r="Q450" s="66"/>
    </row>
    <row r="451" spans="1:17" x14ac:dyDescent="0.25">
      <c r="A451"/>
      <c r="B451" s="66"/>
      <c r="C451" s="66"/>
      <c r="D451" s="66"/>
      <c r="E451" s="66"/>
      <c r="F451" s="66"/>
      <c r="G451" s="188"/>
      <c r="H451" s="66"/>
      <c r="I451" s="66"/>
      <c r="J451" s="66"/>
      <c r="K451" s="66"/>
      <c r="L451" s="66"/>
      <c r="M451" s="188"/>
      <c r="O451" s="66"/>
      <c r="P451" s="66"/>
      <c r="Q451" s="66"/>
    </row>
    <row r="452" spans="1:17" x14ac:dyDescent="0.25">
      <c r="A452"/>
      <c r="B452" s="66"/>
      <c r="C452" s="66"/>
      <c r="D452" s="66"/>
      <c r="E452" s="66"/>
      <c r="F452" s="66"/>
      <c r="G452" s="188"/>
      <c r="H452" s="66"/>
      <c r="I452" s="66"/>
      <c r="J452" s="66"/>
      <c r="K452" s="66"/>
      <c r="L452" s="66"/>
      <c r="M452" s="188"/>
      <c r="O452" s="66"/>
      <c r="P452" s="66"/>
      <c r="Q452" s="66"/>
    </row>
    <row r="453" spans="1:17" x14ac:dyDescent="0.25">
      <c r="A453"/>
      <c r="B453" s="66"/>
      <c r="C453" s="66"/>
      <c r="D453" s="66"/>
      <c r="E453" s="66"/>
      <c r="F453" s="66"/>
      <c r="G453" s="188"/>
      <c r="H453" s="66"/>
      <c r="I453" s="66"/>
      <c r="J453" s="66"/>
      <c r="K453" s="66"/>
      <c r="L453" s="66"/>
      <c r="M453" s="188"/>
      <c r="O453" s="66"/>
      <c r="P453" s="66"/>
      <c r="Q453" s="66"/>
    </row>
    <row r="454" spans="1:17" x14ac:dyDescent="0.25">
      <c r="A454"/>
      <c r="B454" s="66"/>
      <c r="C454" s="66"/>
      <c r="D454" s="66"/>
      <c r="E454" s="66"/>
      <c r="F454" s="66"/>
      <c r="G454" s="188"/>
      <c r="H454" s="66"/>
      <c r="I454" s="66"/>
      <c r="J454" s="66"/>
      <c r="K454" s="66"/>
      <c r="L454" s="66"/>
      <c r="M454" s="188"/>
      <c r="O454" s="66"/>
      <c r="P454" s="66"/>
      <c r="Q454" s="66"/>
    </row>
    <row r="455" spans="1:17" x14ac:dyDescent="0.25">
      <c r="A455"/>
      <c r="B455" s="66"/>
      <c r="C455" s="66"/>
      <c r="D455" s="66"/>
      <c r="E455" s="66"/>
      <c r="F455" s="66"/>
      <c r="G455" s="188"/>
      <c r="H455" s="66"/>
      <c r="I455" s="66"/>
      <c r="J455" s="66"/>
      <c r="K455" s="66"/>
      <c r="L455" s="66"/>
      <c r="M455" s="188"/>
      <c r="O455" s="66"/>
      <c r="P455" s="66"/>
      <c r="Q455" s="66"/>
    </row>
    <row r="456" spans="1:17" x14ac:dyDescent="0.25">
      <c r="A456"/>
      <c r="B456" s="66"/>
      <c r="C456" s="66"/>
      <c r="D456" s="66"/>
      <c r="E456" s="66"/>
      <c r="F456" s="66"/>
      <c r="G456" s="188"/>
      <c r="H456" s="66"/>
      <c r="I456" s="66"/>
      <c r="J456" s="66"/>
      <c r="K456" s="66"/>
      <c r="L456" s="66"/>
      <c r="M456" s="188"/>
      <c r="O456" s="66"/>
      <c r="P456" s="66"/>
      <c r="Q456" s="66"/>
    </row>
    <row r="457" spans="1:17" x14ac:dyDescent="0.25">
      <c r="A457"/>
      <c r="B457" s="66"/>
      <c r="C457" s="66"/>
      <c r="D457" s="66"/>
      <c r="E457" s="66"/>
      <c r="F457" s="66"/>
      <c r="G457" s="188"/>
      <c r="H457" s="66"/>
      <c r="I457" s="66"/>
      <c r="J457" s="66"/>
      <c r="K457" s="66"/>
      <c r="L457" s="66"/>
      <c r="M457" s="188"/>
      <c r="O457" s="66"/>
      <c r="P457" s="66"/>
      <c r="Q457" s="66"/>
    </row>
    <row r="458" spans="1:17" x14ac:dyDescent="0.25">
      <c r="A458"/>
      <c r="B458" s="66"/>
      <c r="C458" s="66"/>
      <c r="D458" s="66"/>
      <c r="E458" s="66"/>
      <c r="F458" s="66"/>
      <c r="G458" s="188"/>
      <c r="H458" s="66"/>
      <c r="I458" s="66"/>
      <c r="J458" s="66"/>
      <c r="K458" s="66"/>
      <c r="L458" s="66"/>
      <c r="M458" s="188"/>
      <c r="O458" s="66"/>
      <c r="P458" s="66"/>
      <c r="Q458" s="66"/>
    </row>
    <row r="459" spans="1:17" x14ac:dyDescent="0.25">
      <c r="A459"/>
      <c r="B459" s="66"/>
      <c r="C459" s="66"/>
      <c r="D459" s="66"/>
      <c r="E459" s="66"/>
      <c r="F459" s="66"/>
      <c r="G459" s="188"/>
      <c r="H459" s="66"/>
      <c r="I459" s="66"/>
      <c r="J459" s="66"/>
      <c r="K459" s="66"/>
      <c r="L459" s="66"/>
      <c r="M459" s="188"/>
      <c r="O459" s="66"/>
      <c r="P459" s="66"/>
      <c r="Q459" s="66"/>
    </row>
    <row r="460" spans="1:17" x14ac:dyDescent="0.25">
      <c r="A460"/>
      <c r="B460" s="66"/>
      <c r="C460" s="66"/>
      <c r="D460" s="66"/>
      <c r="E460" s="66"/>
      <c r="F460" s="66"/>
      <c r="G460" s="188"/>
      <c r="H460" s="66"/>
      <c r="I460" s="66"/>
      <c r="J460" s="66"/>
      <c r="K460" s="66"/>
      <c r="L460" s="66"/>
      <c r="M460" s="188"/>
      <c r="O460" s="66"/>
      <c r="P460" s="66"/>
      <c r="Q460" s="66"/>
    </row>
    <row r="461" spans="1:17" x14ac:dyDescent="0.25">
      <c r="A461"/>
      <c r="B461" s="66"/>
      <c r="C461" s="66"/>
      <c r="D461" s="66"/>
      <c r="E461" s="66"/>
      <c r="F461" s="66"/>
      <c r="G461" s="188"/>
      <c r="H461" s="66"/>
      <c r="I461" s="66"/>
      <c r="J461" s="66"/>
      <c r="K461" s="66"/>
      <c r="L461" s="66"/>
      <c r="M461" s="188"/>
      <c r="O461" s="66"/>
      <c r="P461" s="66"/>
      <c r="Q461" s="66"/>
    </row>
    <row r="462" spans="1:17" x14ac:dyDescent="0.25">
      <c r="A462"/>
      <c r="B462" s="66"/>
      <c r="C462" s="66"/>
      <c r="D462" s="66"/>
      <c r="E462" s="66"/>
      <c r="F462" s="66"/>
      <c r="G462" s="188"/>
      <c r="H462" s="66"/>
      <c r="I462" s="66"/>
      <c r="J462" s="66"/>
      <c r="K462" s="66"/>
      <c r="L462" s="66"/>
      <c r="M462" s="188"/>
      <c r="O462" s="66"/>
      <c r="P462" s="66"/>
      <c r="Q462" s="66"/>
    </row>
    <row r="463" spans="1:17" x14ac:dyDescent="0.25">
      <c r="A463"/>
      <c r="B463" s="66"/>
      <c r="C463" s="66"/>
      <c r="D463" s="66"/>
      <c r="E463" s="66"/>
      <c r="F463" s="66"/>
      <c r="G463" s="188"/>
      <c r="H463" s="66"/>
      <c r="I463" s="66"/>
      <c r="J463" s="66"/>
      <c r="K463" s="66"/>
      <c r="L463" s="66"/>
      <c r="M463" s="188"/>
      <c r="O463" s="66"/>
      <c r="P463" s="66"/>
      <c r="Q463" s="66"/>
    </row>
    <row r="464" spans="1:17" x14ac:dyDescent="0.25">
      <c r="A464"/>
      <c r="B464" s="66"/>
      <c r="C464" s="66"/>
      <c r="D464" s="66"/>
      <c r="E464" s="66"/>
      <c r="F464" s="66"/>
      <c r="G464" s="188"/>
      <c r="H464" s="66"/>
      <c r="I464" s="66"/>
      <c r="J464" s="66"/>
      <c r="K464" s="66"/>
      <c r="L464" s="66"/>
      <c r="M464" s="188"/>
      <c r="O464" s="66"/>
      <c r="P464" s="66"/>
      <c r="Q464" s="66"/>
    </row>
    <row r="465" spans="1:17" x14ac:dyDescent="0.25">
      <c r="A465"/>
      <c r="B465" s="66"/>
      <c r="C465" s="66"/>
      <c r="D465" s="66"/>
      <c r="E465" s="66"/>
      <c r="F465" s="66"/>
      <c r="G465" s="188"/>
      <c r="H465" s="66"/>
      <c r="I465" s="66"/>
      <c r="J465" s="66"/>
      <c r="K465" s="66"/>
      <c r="L465" s="66"/>
      <c r="M465" s="188"/>
      <c r="O465" s="66"/>
      <c r="P465" s="66"/>
      <c r="Q465" s="66"/>
    </row>
    <row r="466" spans="1:17" x14ac:dyDescent="0.25">
      <c r="A466"/>
      <c r="B466" s="66"/>
      <c r="C466" s="66"/>
      <c r="D466" s="66"/>
      <c r="E466" s="66"/>
      <c r="F466" s="66"/>
      <c r="G466" s="188"/>
      <c r="H466" s="66"/>
      <c r="I466" s="66"/>
      <c r="J466" s="66"/>
      <c r="K466" s="66"/>
      <c r="L466" s="66"/>
      <c r="M466" s="188"/>
      <c r="O466" s="66"/>
      <c r="P466" s="66"/>
      <c r="Q466" s="66"/>
    </row>
    <row r="467" spans="1:17" x14ac:dyDescent="0.25">
      <c r="A467"/>
      <c r="B467" s="66"/>
      <c r="C467" s="66"/>
      <c r="D467" s="66"/>
      <c r="E467" s="66"/>
      <c r="F467" s="66"/>
      <c r="G467" s="188"/>
      <c r="H467" s="66"/>
      <c r="I467" s="66"/>
      <c r="J467" s="66"/>
      <c r="K467" s="66"/>
      <c r="L467" s="66"/>
      <c r="M467" s="188"/>
      <c r="O467" s="66"/>
      <c r="P467" s="66"/>
      <c r="Q467" s="66"/>
    </row>
    <row r="468" spans="1:17" x14ac:dyDescent="0.25">
      <c r="A468"/>
      <c r="B468" s="66"/>
      <c r="C468" s="66"/>
      <c r="D468" s="66"/>
      <c r="E468" s="66"/>
      <c r="F468" s="66"/>
      <c r="G468" s="188"/>
      <c r="H468" s="66"/>
      <c r="I468" s="66"/>
      <c r="J468" s="66"/>
      <c r="K468" s="66"/>
      <c r="L468" s="66"/>
      <c r="M468" s="188"/>
      <c r="O468" s="66"/>
      <c r="P468" s="66"/>
      <c r="Q468" s="66"/>
    </row>
    <row r="469" spans="1:17" x14ac:dyDescent="0.25">
      <c r="A469"/>
      <c r="B469" s="66"/>
      <c r="C469" s="66"/>
      <c r="D469" s="66"/>
      <c r="E469" s="66"/>
      <c r="F469" s="66"/>
      <c r="G469" s="188"/>
      <c r="H469" s="66"/>
      <c r="I469" s="66"/>
      <c r="J469" s="66"/>
      <c r="K469" s="66"/>
      <c r="L469" s="66"/>
      <c r="M469" s="188"/>
      <c r="O469" s="66"/>
      <c r="P469" s="66"/>
      <c r="Q469" s="66"/>
    </row>
    <row r="470" spans="1:17" x14ac:dyDescent="0.25">
      <c r="A470"/>
      <c r="B470" s="66"/>
      <c r="C470" s="66"/>
      <c r="D470" s="66"/>
      <c r="E470" s="66"/>
      <c r="F470" s="66"/>
      <c r="G470" s="188"/>
      <c r="H470" s="66"/>
      <c r="I470" s="66"/>
      <c r="J470" s="66"/>
      <c r="K470" s="66"/>
      <c r="L470" s="66"/>
      <c r="M470" s="188"/>
      <c r="O470" s="66"/>
      <c r="P470" s="66"/>
      <c r="Q470" s="66"/>
    </row>
    <row r="471" spans="1:17" x14ac:dyDescent="0.25">
      <c r="A471"/>
      <c r="B471" s="66"/>
      <c r="C471" s="66"/>
      <c r="D471" s="66"/>
      <c r="E471" s="66"/>
      <c r="F471" s="66"/>
      <c r="G471" s="188"/>
      <c r="H471" s="66"/>
      <c r="I471" s="66"/>
      <c r="J471" s="66"/>
      <c r="K471" s="66"/>
      <c r="L471" s="66"/>
      <c r="M471" s="188"/>
      <c r="O471" s="66"/>
      <c r="P471" s="66"/>
      <c r="Q471" s="66"/>
    </row>
    <row r="472" spans="1:17" x14ac:dyDescent="0.25">
      <c r="A472"/>
      <c r="B472" s="66"/>
      <c r="C472" s="66"/>
      <c r="D472" s="66"/>
      <c r="E472" s="66"/>
      <c r="F472" s="66"/>
      <c r="G472" s="188"/>
      <c r="H472" s="66"/>
      <c r="I472" s="66"/>
      <c r="J472" s="66"/>
      <c r="K472" s="66"/>
      <c r="L472" s="66"/>
      <c r="M472" s="188"/>
      <c r="O472" s="66"/>
      <c r="P472" s="66"/>
      <c r="Q472" s="66"/>
    </row>
    <row r="473" spans="1:17" x14ac:dyDescent="0.25">
      <c r="A473"/>
      <c r="B473" s="66"/>
      <c r="C473" s="66"/>
      <c r="D473" s="66"/>
      <c r="E473" s="66"/>
      <c r="F473" s="66"/>
      <c r="G473" s="188"/>
      <c r="H473" s="66"/>
      <c r="I473" s="66"/>
      <c r="J473" s="66"/>
      <c r="K473" s="66"/>
      <c r="L473" s="66"/>
      <c r="M473" s="188"/>
      <c r="O473" s="66"/>
      <c r="P473" s="66"/>
      <c r="Q473" s="66"/>
    </row>
    <row r="474" spans="1:17" x14ac:dyDescent="0.25">
      <c r="A474"/>
      <c r="B474" s="66"/>
      <c r="C474" s="66"/>
      <c r="D474" s="66"/>
      <c r="E474" s="66"/>
      <c r="F474" s="66"/>
      <c r="G474" s="188"/>
      <c r="H474" s="66"/>
      <c r="I474" s="66"/>
      <c r="J474" s="66"/>
      <c r="K474" s="66"/>
      <c r="L474" s="66"/>
      <c r="M474" s="188"/>
      <c r="O474" s="66"/>
      <c r="P474" s="66"/>
      <c r="Q474" s="66"/>
    </row>
    <row r="475" spans="1:17" x14ac:dyDescent="0.25">
      <c r="A475"/>
      <c r="B475" s="66"/>
      <c r="C475" s="66"/>
      <c r="D475" s="66"/>
      <c r="E475" s="66"/>
      <c r="F475" s="66"/>
      <c r="G475" s="188"/>
      <c r="H475" s="66"/>
      <c r="I475" s="66"/>
      <c r="J475" s="66"/>
      <c r="K475" s="66"/>
      <c r="L475" s="66"/>
      <c r="M475" s="188"/>
      <c r="O475" s="66"/>
      <c r="P475" s="66"/>
      <c r="Q475" s="66"/>
    </row>
    <row r="476" spans="1:17" x14ac:dyDescent="0.25">
      <c r="A476"/>
      <c r="B476" s="66"/>
      <c r="C476" s="66"/>
      <c r="D476" s="66"/>
      <c r="E476" s="66"/>
      <c r="F476" s="66"/>
      <c r="G476" s="188"/>
      <c r="H476" s="66"/>
      <c r="I476" s="66"/>
      <c r="J476" s="66"/>
      <c r="K476" s="66"/>
      <c r="L476" s="66"/>
      <c r="M476" s="188"/>
      <c r="O476" s="66"/>
      <c r="P476" s="66"/>
      <c r="Q476" s="66"/>
    </row>
    <row r="477" spans="1:17" x14ac:dyDescent="0.25">
      <c r="A477"/>
      <c r="B477" s="66"/>
      <c r="C477" s="66"/>
      <c r="D477" s="66"/>
      <c r="E477" s="66"/>
      <c r="F477" s="66"/>
      <c r="G477" s="188"/>
      <c r="H477" s="66"/>
      <c r="I477" s="66"/>
      <c r="J477" s="66"/>
      <c r="K477" s="66"/>
      <c r="L477" s="66"/>
      <c r="M477" s="188"/>
      <c r="O477" s="66"/>
      <c r="P477" s="66"/>
      <c r="Q477" s="66"/>
    </row>
    <row r="478" spans="1:17" x14ac:dyDescent="0.25">
      <c r="A478"/>
      <c r="B478" s="66"/>
      <c r="C478" s="66"/>
      <c r="D478" s="66"/>
      <c r="E478" s="66"/>
      <c r="F478" s="66"/>
      <c r="G478" s="188"/>
      <c r="H478" s="66"/>
      <c r="I478" s="66"/>
      <c r="J478" s="66"/>
      <c r="K478" s="66"/>
      <c r="L478" s="66"/>
      <c r="M478" s="188"/>
      <c r="O478" s="66"/>
      <c r="P478" s="66"/>
      <c r="Q478" s="66"/>
    </row>
    <row r="479" spans="1:17" x14ac:dyDescent="0.25">
      <c r="A479"/>
      <c r="B479" s="66"/>
      <c r="C479" s="66"/>
      <c r="D479" s="66"/>
      <c r="E479" s="66"/>
      <c r="F479" s="66"/>
      <c r="G479" s="188"/>
      <c r="H479" s="66"/>
      <c r="I479" s="66"/>
      <c r="J479" s="66"/>
      <c r="K479" s="66"/>
      <c r="L479" s="66"/>
      <c r="M479" s="188"/>
      <c r="O479" s="66"/>
      <c r="P479" s="66"/>
      <c r="Q479" s="66"/>
    </row>
    <row r="480" spans="1:17" x14ac:dyDescent="0.25">
      <c r="A480"/>
      <c r="B480" s="66"/>
      <c r="C480" s="66"/>
      <c r="D480" s="66"/>
      <c r="E480" s="66"/>
      <c r="F480" s="66"/>
      <c r="G480" s="188"/>
      <c r="H480" s="66"/>
      <c r="I480" s="66"/>
      <c r="J480" s="66"/>
      <c r="K480" s="66"/>
      <c r="L480" s="66"/>
      <c r="M480" s="188"/>
      <c r="O480" s="66"/>
      <c r="P480" s="66"/>
      <c r="Q480" s="66"/>
    </row>
    <row r="481" spans="1:17" x14ac:dyDescent="0.25">
      <c r="A481"/>
      <c r="B481" s="66"/>
      <c r="C481" s="66"/>
      <c r="D481" s="66"/>
      <c r="E481" s="66"/>
      <c r="F481" s="66"/>
      <c r="G481" s="188"/>
      <c r="H481" s="66"/>
      <c r="I481" s="66"/>
      <c r="J481" s="66"/>
      <c r="K481" s="66"/>
      <c r="L481" s="66"/>
      <c r="M481" s="188"/>
      <c r="O481" s="66"/>
      <c r="P481" s="66"/>
      <c r="Q481" s="66"/>
    </row>
    <row r="482" spans="1:17" x14ac:dyDescent="0.25">
      <c r="A482"/>
      <c r="B482" s="66"/>
      <c r="C482" s="66"/>
      <c r="D482" s="66"/>
      <c r="E482" s="66"/>
      <c r="F482" s="66"/>
      <c r="G482" s="188"/>
      <c r="H482" s="66"/>
      <c r="I482" s="66"/>
      <c r="J482" s="66"/>
      <c r="K482" s="66"/>
      <c r="L482" s="66"/>
      <c r="M482" s="188"/>
      <c r="O482" s="66"/>
      <c r="P482" s="66"/>
      <c r="Q482" s="66"/>
    </row>
    <row r="483" spans="1:17" x14ac:dyDescent="0.25">
      <c r="A483"/>
      <c r="B483" s="66"/>
      <c r="C483" s="66"/>
      <c r="D483" s="66"/>
      <c r="E483" s="66"/>
      <c r="F483" s="66"/>
      <c r="G483" s="188"/>
      <c r="H483" s="66"/>
      <c r="I483" s="66"/>
      <c r="J483" s="66"/>
      <c r="K483" s="66"/>
      <c r="L483" s="66"/>
      <c r="M483" s="188"/>
      <c r="O483" s="66"/>
      <c r="P483" s="66"/>
      <c r="Q483" s="66"/>
    </row>
    <row r="484" spans="1:17" x14ac:dyDescent="0.25">
      <c r="A484"/>
      <c r="B484" s="66"/>
      <c r="C484" s="66"/>
      <c r="D484" s="66"/>
      <c r="E484" s="66"/>
      <c r="F484" s="66"/>
      <c r="G484" s="188"/>
      <c r="H484" s="66"/>
      <c r="I484" s="66"/>
      <c r="J484" s="66"/>
      <c r="K484" s="66"/>
      <c r="L484" s="66"/>
      <c r="M484" s="188"/>
      <c r="O484" s="66"/>
      <c r="P484" s="66"/>
      <c r="Q484" s="66"/>
    </row>
    <row r="485" spans="1:17" x14ac:dyDescent="0.25">
      <c r="A485"/>
      <c r="B485" s="66"/>
      <c r="C485" s="66"/>
      <c r="D485" s="66"/>
      <c r="E485" s="66"/>
      <c r="F485" s="66"/>
      <c r="G485" s="188"/>
      <c r="H485" s="66"/>
      <c r="I485" s="66"/>
      <c r="J485" s="66"/>
      <c r="K485" s="66"/>
      <c r="L485" s="66"/>
      <c r="M485" s="188"/>
      <c r="O485" s="66"/>
      <c r="P485" s="66"/>
      <c r="Q485" s="66"/>
    </row>
    <row r="486" spans="1:17" x14ac:dyDescent="0.25">
      <c r="A486"/>
      <c r="B486" s="66"/>
      <c r="C486" s="66"/>
      <c r="D486" s="66"/>
      <c r="E486" s="66"/>
      <c r="F486" s="66"/>
      <c r="G486" s="188"/>
      <c r="H486" s="66"/>
      <c r="I486" s="66"/>
      <c r="J486" s="66"/>
      <c r="K486" s="66"/>
      <c r="L486" s="66"/>
      <c r="M486" s="188"/>
      <c r="O486" s="66"/>
      <c r="P486" s="66"/>
      <c r="Q486" s="66"/>
    </row>
    <row r="487" spans="1:17" x14ac:dyDescent="0.25">
      <c r="A487"/>
      <c r="B487" s="66"/>
      <c r="C487" s="66"/>
      <c r="D487" s="66"/>
      <c r="E487" s="66"/>
      <c r="F487" s="66"/>
      <c r="G487" s="188"/>
      <c r="H487" s="66"/>
      <c r="I487" s="66"/>
      <c r="J487" s="66"/>
      <c r="K487" s="66"/>
      <c r="L487" s="66"/>
      <c r="M487" s="188"/>
      <c r="O487" s="66"/>
      <c r="P487" s="66"/>
      <c r="Q487" s="66"/>
    </row>
    <row r="488" spans="1:17" x14ac:dyDescent="0.25">
      <c r="A488"/>
      <c r="B488" s="66"/>
      <c r="C488" s="66"/>
      <c r="D488" s="66"/>
      <c r="E488" s="66"/>
      <c r="F488" s="66"/>
      <c r="G488" s="188"/>
      <c r="H488" s="66"/>
      <c r="I488" s="66"/>
      <c r="J488" s="66"/>
      <c r="K488" s="66"/>
      <c r="L488" s="66"/>
      <c r="M488" s="188"/>
      <c r="O488" s="66"/>
      <c r="P488" s="66"/>
      <c r="Q488" s="66"/>
    </row>
    <row r="489" spans="1:17" x14ac:dyDescent="0.25">
      <c r="A489"/>
      <c r="B489" s="66"/>
      <c r="C489" s="66"/>
      <c r="D489" s="66"/>
      <c r="E489" s="66"/>
      <c r="F489" s="66"/>
      <c r="G489" s="188"/>
      <c r="H489" s="66"/>
      <c r="I489" s="66"/>
      <c r="J489" s="66"/>
      <c r="K489" s="66"/>
      <c r="L489" s="66"/>
      <c r="M489" s="188"/>
      <c r="O489" s="66"/>
      <c r="P489" s="66"/>
      <c r="Q489" s="66"/>
    </row>
    <row r="490" spans="1:17" x14ac:dyDescent="0.25">
      <c r="A490"/>
      <c r="B490" s="66"/>
      <c r="C490" s="66"/>
      <c r="D490" s="66"/>
      <c r="E490" s="66"/>
      <c r="F490" s="66"/>
      <c r="G490" s="188"/>
      <c r="H490" s="66"/>
      <c r="I490" s="66"/>
      <c r="J490" s="66"/>
      <c r="K490" s="66"/>
      <c r="L490" s="66"/>
      <c r="M490" s="188"/>
      <c r="O490" s="66"/>
      <c r="P490" s="66"/>
      <c r="Q490" s="66"/>
    </row>
    <row r="491" spans="1:17" x14ac:dyDescent="0.25">
      <c r="A491"/>
      <c r="B491" s="66"/>
      <c r="C491" s="66"/>
      <c r="D491" s="66"/>
      <c r="E491" s="66"/>
      <c r="F491" s="66"/>
      <c r="G491" s="188"/>
      <c r="H491" s="66"/>
      <c r="I491" s="66"/>
      <c r="J491" s="66"/>
      <c r="K491" s="66"/>
      <c r="L491" s="66"/>
      <c r="M491" s="188"/>
      <c r="O491" s="66"/>
      <c r="P491" s="66"/>
      <c r="Q491" s="66"/>
    </row>
    <row r="492" spans="1:17" x14ac:dyDescent="0.25">
      <c r="A492"/>
      <c r="B492" s="66"/>
      <c r="C492" s="66"/>
      <c r="D492" s="66"/>
      <c r="E492" s="66"/>
      <c r="F492" s="66"/>
      <c r="G492" s="188"/>
      <c r="H492" s="66"/>
      <c r="I492" s="66"/>
      <c r="J492" s="66"/>
      <c r="K492" s="66"/>
      <c r="L492" s="66"/>
      <c r="M492" s="188"/>
      <c r="O492" s="66"/>
      <c r="P492" s="66"/>
      <c r="Q492" s="66"/>
    </row>
    <row r="493" spans="1:17" x14ac:dyDescent="0.25">
      <c r="A493"/>
      <c r="B493" s="66"/>
      <c r="C493" s="66"/>
      <c r="D493" s="66"/>
      <c r="E493" s="66"/>
      <c r="F493" s="66"/>
      <c r="G493" s="188"/>
      <c r="H493" s="66"/>
      <c r="I493" s="66"/>
      <c r="J493" s="66"/>
      <c r="K493" s="66"/>
      <c r="L493" s="66"/>
      <c r="M493" s="188"/>
      <c r="O493" s="66"/>
      <c r="P493" s="66"/>
      <c r="Q493" s="66"/>
    </row>
    <row r="494" spans="1:17" x14ac:dyDescent="0.25">
      <c r="A494"/>
      <c r="B494" s="66"/>
      <c r="C494" s="66"/>
      <c r="D494" s="66"/>
      <c r="E494" s="66"/>
      <c r="F494" s="66"/>
      <c r="G494" s="188"/>
      <c r="H494" s="66"/>
      <c r="I494" s="66"/>
      <c r="J494" s="66"/>
      <c r="K494" s="66"/>
      <c r="L494" s="66"/>
      <c r="M494" s="188"/>
      <c r="O494" s="66"/>
      <c r="P494" s="66"/>
      <c r="Q494" s="66"/>
    </row>
    <row r="495" spans="1:17" x14ac:dyDescent="0.25">
      <c r="A495"/>
      <c r="B495" s="66"/>
      <c r="C495" s="66"/>
      <c r="D495" s="66"/>
      <c r="E495" s="66"/>
      <c r="F495" s="66"/>
      <c r="G495" s="188"/>
      <c r="H495" s="66"/>
      <c r="I495" s="66"/>
      <c r="J495" s="66"/>
      <c r="K495" s="66"/>
      <c r="L495" s="66"/>
      <c r="M495" s="188"/>
      <c r="O495" s="66"/>
      <c r="P495" s="66"/>
      <c r="Q495" s="66"/>
    </row>
    <row r="496" spans="1:17" x14ac:dyDescent="0.25">
      <c r="A496"/>
      <c r="B496" s="66"/>
      <c r="C496" s="66"/>
      <c r="D496" s="66"/>
      <c r="E496" s="66"/>
      <c r="F496" s="66"/>
      <c r="G496" s="188"/>
      <c r="H496" s="66"/>
      <c r="I496" s="66"/>
      <c r="J496" s="66"/>
      <c r="K496" s="66"/>
      <c r="L496" s="66"/>
      <c r="M496" s="188"/>
      <c r="O496" s="66"/>
      <c r="P496" s="66"/>
      <c r="Q496" s="66"/>
    </row>
    <row r="497" spans="1:17" x14ac:dyDescent="0.25">
      <c r="A497"/>
      <c r="B497" s="66"/>
      <c r="C497" s="66"/>
      <c r="D497" s="66"/>
      <c r="E497" s="66"/>
      <c r="F497" s="66"/>
      <c r="G497" s="188"/>
      <c r="H497" s="66"/>
      <c r="I497" s="66"/>
      <c r="J497" s="66"/>
      <c r="K497" s="66"/>
      <c r="L497" s="66"/>
      <c r="M497" s="188"/>
      <c r="O497" s="66"/>
      <c r="P497" s="66"/>
      <c r="Q497" s="66"/>
    </row>
    <row r="498" spans="1:17" x14ac:dyDescent="0.25">
      <c r="A498"/>
      <c r="B498" s="66"/>
      <c r="C498" s="66"/>
      <c r="D498" s="66"/>
      <c r="E498" s="66"/>
      <c r="F498" s="66"/>
      <c r="G498" s="188"/>
      <c r="H498" s="66"/>
      <c r="I498" s="66"/>
      <c r="J498" s="66"/>
      <c r="K498" s="66"/>
      <c r="L498" s="66"/>
      <c r="M498" s="188"/>
      <c r="O498" s="66"/>
      <c r="P498" s="66"/>
      <c r="Q498" s="66"/>
    </row>
    <row r="499" spans="1:17" x14ac:dyDescent="0.25">
      <c r="A499"/>
      <c r="B499" s="66"/>
      <c r="C499" s="66"/>
      <c r="D499" s="66"/>
      <c r="E499" s="66"/>
      <c r="F499" s="66"/>
      <c r="G499" s="188"/>
      <c r="H499" s="66"/>
      <c r="I499" s="66"/>
      <c r="J499" s="66"/>
      <c r="K499" s="66"/>
      <c r="L499" s="66"/>
      <c r="M499" s="188"/>
      <c r="O499" s="66"/>
      <c r="P499" s="66"/>
      <c r="Q499" s="66"/>
    </row>
    <row r="500" spans="1:17" x14ac:dyDescent="0.25">
      <c r="A500"/>
      <c r="B500" s="66"/>
      <c r="C500" s="66"/>
      <c r="D500" s="66"/>
      <c r="E500" s="66"/>
      <c r="F500" s="66"/>
      <c r="G500" s="188"/>
      <c r="H500" s="66"/>
      <c r="I500" s="66"/>
      <c r="J500" s="66"/>
      <c r="K500" s="66"/>
      <c r="L500" s="66"/>
      <c r="M500" s="188"/>
      <c r="O500" s="66"/>
      <c r="P500" s="66"/>
      <c r="Q500" s="66"/>
    </row>
    <row r="501" spans="1:17" x14ac:dyDescent="0.25">
      <c r="A501"/>
      <c r="B501" s="66"/>
      <c r="C501" s="66"/>
      <c r="D501" s="66"/>
      <c r="E501" s="66"/>
      <c r="F501" s="66"/>
      <c r="G501" s="188"/>
      <c r="H501" s="66"/>
      <c r="I501" s="66"/>
      <c r="J501" s="66"/>
      <c r="K501" s="66"/>
      <c r="L501" s="66"/>
      <c r="M501" s="188"/>
      <c r="O501" s="66"/>
      <c r="P501" s="66"/>
      <c r="Q501" s="66"/>
    </row>
    <row r="502" spans="1:17" x14ac:dyDescent="0.25">
      <c r="A502"/>
      <c r="B502" s="66"/>
      <c r="C502" s="66"/>
      <c r="D502" s="66"/>
      <c r="E502" s="66"/>
      <c r="F502" s="66"/>
      <c r="G502" s="188"/>
      <c r="H502" s="66"/>
      <c r="I502" s="66"/>
      <c r="J502" s="66"/>
      <c r="K502" s="66"/>
      <c r="L502" s="66"/>
      <c r="M502" s="188"/>
      <c r="O502" s="66"/>
      <c r="P502" s="66"/>
      <c r="Q502" s="66"/>
    </row>
    <row r="503" spans="1:17" x14ac:dyDescent="0.25">
      <c r="A503"/>
      <c r="B503" s="66"/>
      <c r="C503" s="66"/>
      <c r="D503" s="66"/>
      <c r="E503" s="66"/>
      <c r="F503" s="66"/>
      <c r="G503" s="188"/>
      <c r="H503" s="66"/>
      <c r="I503" s="66"/>
      <c r="J503" s="66"/>
      <c r="K503" s="66"/>
      <c r="L503" s="66"/>
      <c r="M503" s="188"/>
      <c r="O503" s="66"/>
      <c r="P503" s="66"/>
      <c r="Q503" s="66"/>
    </row>
    <row r="504" spans="1:17" x14ac:dyDescent="0.25">
      <c r="A504"/>
      <c r="B504" s="66"/>
      <c r="C504" s="66"/>
      <c r="D504" s="66"/>
      <c r="E504" s="66"/>
      <c r="F504" s="66"/>
      <c r="G504" s="188"/>
      <c r="H504" s="66"/>
      <c r="I504" s="66"/>
      <c r="J504" s="66"/>
      <c r="K504" s="66"/>
      <c r="L504" s="66"/>
      <c r="M504" s="188"/>
      <c r="O504" s="66"/>
      <c r="P504" s="66"/>
      <c r="Q504" s="66"/>
    </row>
    <row r="505" spans="1:17" x14ac:dyDescent="0.25">
      <c r="A505"/>
      <c r="B505" s="66"/>
      <c r="C505" s="66"/>
      <c r="D505" s="66"/>
      <c r="E505" s="66"/>
      <c r="F505" s="66"/>
      <c r="G505" s="188"/>
      <c r="H505" s="66"/>
      <c r="I505" s="66"/>
      <c r="J505" s="66"/>
      <c r="K505" s="66"/>
      <c r="L505" s="66"/>
      <c r="M505" s="188"/>
      <c r="O505" s="66"/>
      <c r="P505" s="66"/>
      <c r="Q505" s="66"/>
    </row>
    <row r="506" spans="1:17" x14ac:dyDescent="0.25">
      <c r="A506"/>
      <c r="B506" s="66"/>
      <c r="C506" s="66"/>
      <c r="D506" s="66"/>
      <c r="E506" s="66"/>
      <c r="F506" s="66"/>
      <c r="G506" s="188"/>
      <c r="H506" s="66"/>
      <c r="I506" s="66"/>
      <c r="J506" s="66"/>
      <c r="K506" s="66"/>
      <c r="L506" s="66"/>
      <c r="M506" s="188"/>
      <c r="O506" s="66"/>
      <c r="P506" s="66"/>
      <c r="Q506" s="66"/>
    </row>
    <row r="507" spans="1:17" x14ac:dyDescent="0.25">
      <c r="A507"/>
      <c r="B507" s="66"/>
      <c r="C507" s="66"/>
      <c r="D507" s="66"/>
      <c r="E507" s="66"/>
      <c r="F507" s="66"/>
      <c r="G507" s="188"/>
      <c r="H507" s="66"/>
      <c r="I507" s="66"/>
      <c r="J507" s="66"/>
      <c r="K507" s="66"/>
      <c r="L507" s="66"/>
      <c r="M507" s="188"/>
      <c r="O507" s="66"/>
      <c r="P507" s="66"/>
      <c r="Q507" s="66"/>
    </row>
    <row r="508" spans="1:17" x14ac:dyDescent="0.25">
      <c r="A508"/>
      <c r="B508" s="66"/>
      <c r="C508" s="66"/>
      <c r="D508" s="66"/>
      <c r="E508" s="66"/>
      <c r="F508" s="66"/>
      <c r="G508" s="188"/>
      <c r="H508" s="66"/>
      <c r="I508" s="66"/>
      <c r="J508" s="66"/>
      <c r="K508" s="66"/>
      <c r="L508" s="66"/>
      <c r="M508" s="188"/>
      <c r="O508" s="66"/>
      <c r="P508" s="66"/>
      <c r="Q508" s="66"/>
    </row>
    <row r="509" spans="1:17" x14ac:dyDescent="0.25">
      <c r="A509"/>
      <c r="B509" s="66"/>
      <c r="C509" s="66"/>
      <c r="D509" s="66"/>
      <c r="E509" s="66"/>
      <c r="F509" s="66"/>
      <c r="G509" s="188"/>
      <c r="H509" s="66"/>
      <c r="I509" s="66"/>
      <c r="J509" s="66"/>
      <c r="K509" s="66"/>
      <c r="L509" s="66"/>
      <c r="M509" s="188"/>
      <c r="O509" s="66"/>
      <c r="P509" s="66"/>
      <c r="Q509" s="66"/>
    </row>
    <row r="510" spans="1:17" x14ac:dyDescent="0.25">
      <c r="A510"/>
      <c r="B510" s="66"/>
      <c r="C510" s="66"/>
      <c r="D510" s="66"/>
      <c r="E510" s="66"/>
      <c r="F510" s="66"/>
      <c r="G510" s="188"/>
      <c r="H510" s="66"/>
      <c r="I510" s="66"/>
      <c r="J510" s="66"/>
      <c r="K510" s="66"/>
      <c r="L510" s="66"/>
      <c r="M510" s="188"/>
      <c r="O510" s="66"/>
      <c r="P510" s="66"/>
      <c r="Q510" s="66"/>
    </row>
    <row r="511" spans="1:17" x14ac:dyDescent="0.25">
      <c r="A511"/>
      <c r="B511" s="66"/>
      <c r="C511" s="66"/>
      <c r="D511" s="66"/>
      <c r="E511" s="66"/>
      <c r="F511" s="66"/>
      <c r="G511" s="188"/>
      <c r="H511" s="66"/>
      <c r="I511" s="66"/>
      <c r="J511" s="66"/>
      <c r="K511" s="66"/>
      <c r="L511" s="66"/>
      <c r="M511" s="188"/>
      <c r="O511" s="66"/>
      <c r="P511" s="66"/>
      <c r="Q511" s="66"/>
    </row>
    <row r="512" spans="1:17" x14ac:dyDescent="0.25">
      <c r="A512"/>
      <c r="B512" s="66"/>
      <c r="C512" s="66"/>
      <c r="D512" s="66"/>
      <c r="E512" s="66"/>
      <c r="F512" s="66"/>
      <c r="G512" s="188"/>
      <c r="H512" s="66"/>
      <c r="I512" s="66"/>
      <c r="J512" s="66"/>
      <c r="K512" s="66"/>
      <c r="L512" s="66"/>
      <c r="M512" s="188"/>
      <c r="O512" s="66"/>
      <c r="P512" s="66"/>
      <c r="Q512" s="66"/>
    </row>
    <row r="513" spans="1:17" x14ac:dyDescent="0.25">
      <c r="A513"/>
      <c r="B513" s="66"/>
      <c r="C513" s="66"/>
      <c r="D513" s="66"/>
      <c r="E513" s="66"/>
      <c r="F513" s="66"/>
      <c r="G513" s="188"/>
      <c r="H513" s="66"/>
      <c r="I513" s="66"/>
      <c r="J513" s="66"/>
      <c r="K513" s="66"/>
      <c r="L513" s="66"/>
      <c r="M513" s="188"/>
      <c r="O513" s="66"/>
      <c r="P513" s="66"/>
      <c r="Q513" s="66"/>
    </row>
    <row r="514" spans="1:17" x14ac:dyDescent="0.25">
      <c r="A514"/>
      <c r="B514" s="66"/>
      <c r="C514" s="66"/>
      <c r="D514" s="66"/>
      <c r="E514" s="66"/>
      <c r="F514" s="66"/>
      <c r="G514" s="188"/>
      <c r="H514" s="66"/>
      <c r="I514" s="66"/>
      <c r="J514" s="66"/>
      <c r="K514" s="66"/>
      <c r="L514" s="66"/>
      <c r="M514" s="188"/>
      <c r="O514" s="66"/>
      <c r="P514" s="66"/>
      <c r="Q514" s="66"/>
    </row>
    <row r="515" spans="1:17" x14ac:dyDescent="0.25">
      <c r="A515"/>
      <c r="B515" s="66"/>
      <c r="C515" s="66"/>
      <c r="D515" s="66"/>
      <c r="E515" s="66"/>
      <c r="F515" s="66"/>
      <c r="G515" s="188"/>
      <c r="H515" s="66"/>
      <c r="I515" s="66"/>
      <c r="J515" s="66"/>
      <c r="K515" s="66"/>
      <c r="L515" s="66"/>
      <c r="M515" s="188"/>
      <c r="O515" s="66"/>
      <c r="P515" s="66"/>
      <c r="Q515" s="66"/>
    </row>
    <row r="516" spans="1:17" x14ac:dyDescent="0.25">
      <c r="A516"/>
      <c r="B516" s="66"/>
      <c r="C516" s="66"/>
      <c r="D516" s="66"/>
      <c r="E516" s="66"/>
      <c r="F516" s="66"/>
      <c r="G516" s="188"/>
      <c r="H516" s="66"/>
      <c r="I516" s="66"/>
      <c r="J516" s="66"/>
      <c r="K516" s="66"/>
      <c r="L516" s="66"/>
      <c r="M516" s="188"/>
      <c r="O516" s="66"/>
      <c r="P516" s="66"/>
      <c r="Q516" s="66"/>
    </row>
    <row r="517" spans="1:17" x14ac:dyDescent="0.25">
      <c r="A517"/>
      <c r="B517" s="66"/>
      <c r="C517" s="66"/>
      <c r="D517" s="66"/>
      <c r="E517" s="66"/>
      <c r="F517" s="66"/>
      <c r="G517" s="188"/>
      <c r="H517" s="66"/>
      <c r="I517" s="66"/>
      <c r="J517" s="66"/>
      <c r="K517" s="66"/>
      <c r="L517" s="66"/>
      <c r="M517" s="188"/>
      <c r="O517" s="66"/>
      <c r="P517" s="66"/>
      <c r="Q517" s="66"/>
    </row>
    <row r="518" spans="1:17" x14ac:dyDescent="0.25">
      <c r="A518"/>
      <c r="B518" s="66"/>
      <c r="C518" s="66"/>
      <c r="D518" s="66"/>
      <c r="E518" s="66"/>
      <c r="F518" s="66"/>
      <c r="G518" s="188"/>
      <c r="H518" s="66"/>
      <c r="I518" s="66"/>
      <c r="J518" s="66"/>
      <c r="K518" s="66"/>
      <c r="L518" s="66"/>
      <c r="M518" s="188"/>
      <c r="O518" s="66"/>
      <c r="P518" s="66"/>
      <c r="Q518" s="66"/>
    </row>
    <row r="519" spans="1:17" x14ac:dyDescent="0.25">
      <c r="A519"/>
      <c r="B519" s="66"/>
      <c r="C519" s="66"/>
      <c r="D519" s="66"/>
      <c r="E519" s="66"/>
      <c r="F519" s="66"/>
      <c r="G519" s="188"/>
      <c r="H519" s="66"/>
      <c r="I519" s="66"/>
      <c r="J519" s="66"/>
      <c r="K519" s="66"/>
      <c r="L519" s="66"/>
      <c r="M519" s="188"/>
      <c r="O519" s="66"/>
      <c r="P519" s="66"/>
      <c r="Q519" s="66"/>
    </row>
    <row r="520" spans="1:17" x14ac:dyDescent="0.25">
      <c r="A520"/>
      <c r="B520" s="66"/>
      <c r="C520" s="66"/>
      <c r="D520" s="66"/>
      <c r="E520" s="66"/>
      <c r="F520" s="66"/>
      <c r="G520" s="188"/>
      <c r="H520" s="66"/>
      <c r="I520" s="66"/>
      <c r="J520" s="66"/>
      <c r="K520" s="66"/>
      <c r="L520" s="66"/>
      <c r="M520" s="188"/>
      <c r="O520" s="66"/>
      <c r="P520" s="66"/>
      <c r="Q520" s="66"/>
    </row>
    <row r="521" spans="1:17" x14ac:dyDescent="0.25">
      <c r="A521"/>
      <c r="B521" s="66"/>
      <c r="C521" s="66"/>
      <c r="D521" s="66"/>
      <c r="E521" s="66"/>
      <c r="F521" s="66"/>
      <c r="G521" s="188"/>
      <c r="H521" s="66"/>
      <c r="I521" s="66"/>
      <c r="J521" s="66"/>
      <c r="K521" s="66"/>
      <c r="L521" s="66"/>
      <c r="M521" s="188"/>
      <c r="O521" s="66"/>
      <c r="P521" s="66"/>
      <c r="Q521" s="66"/>
    </row>
    <row r="522" spans="1:17" x14ac:dyDescent="0.25">
      <c r="A522"/>
      <c r="B522" s="66"/>
      <c r="C522" s="66"/>
      <c r="D522" s="66"/>
      <c r="E522" s="66"/>
      <c r="F522" s="66"/>
      <c r="G522" s="188"/>
      <c r="H522" s="66"/>
      <c r="I522" s="66"/>
      <c r="J522" s="66"/>
      <c r="K522" s="66"/>
      <c r="L522" s="66"/>
      <c r="M522" s="188"/>
      <c r="O522" s="66"/>
      <c r="P522" s="66"/>
      <c r="Q522" s="66"/>
    </row>
    <row r="523" spans="1:17" x14ac:dyDescent="0.25">
      <c r="A523"/>
      <c r="B523" s="66"/>
      <c r="C523" s="66"/>
      <c r="D523" s="66"/>
      <c r="E523" s="66"/>
      <c r="F523" s="66"/>
      <c r="G523" s="188"/>
      <c r="H523" s="66"/>
      <c r="I523" s="66"/>
      <c r="J523" s="66"/>
      <c r="K523" s="66"/>
      <c r="L523" s="66"/>
      <c r="M523" s="188"/>
      <c r="O523" s="66"/>
      <c r="P523" s="66"/>
      <c r="Q523" s="66"/>
    </row>
    <row r="524" spans="1:17" x14ac:dyDescent="0.25">
      <c r="A524"/>
      <c r="B524" s="66"/>
      <c r="C524" s="66"/>
      <c r="D524" s="66"/>
      <c r="E524" s="66"/>
      <c r="F524" s="66"/>
      <c r="G524" s="188"/>
      <c r="H524" s="66"/>
      <c r="I524" s="66"/>
      <c r="J524" s="66"/>
      <c r="K524" s="66"/>
      <c r="L524" s="66"/>
      <c r="M524" s="188"/>
      <c r="O524" s="66"/>
      <c r="P524" s="66"/>
      <c r="Q524" s="66"/>
    </row>
    <row r="525" spans="1:17" x14ac:dyDescent="0.25">
      <c r="A525"/>
      <c r="B525" s="66"/>
      <c r="C525" s="66"/>
      <c r="D525" s="66"/>
      <c r="E525" s="66"/>
      <c r="F525" s="66"/>
      <c r="G525" s="188"/>
      <c r="H525" s="66"/>
      <c r="I525" s="66"/>
      <c r="J525" s="66"/>
      <c r="K525" s="66"/>
      <c r="L525" s="66"/>
      <c r="M525" s="188"/>
      <c r="O525" s="66"/>
      <c r="P525" s="66"/>
      <c r="Q525" s="66"/>
    </row>
    <row r="526" spans="1:17" x14ac:dyDescent="0.25">
      <c r="A526"/>
      <c r="B526" s="66"/>
      <c r="C526" s="66"/>
      <c r="D526" s="66"/>
      <c r="E526" s="66"/>
      <c r="F526" s="66"/>
      <c r="G526" s="188"/>
      <c r="H526" s="66"/>
      <c r="I526" s="66"/>
      <c r="J526" s="66"/>
      <c r="K526" s="66"/>
      <c r="L526" s="66"/>
      <c r="M526" s="188"/>
      <c r="O526" s="66"/>
      <c r="P526" s="66"/>
      <c r="Q526" s="66"/>
    </row>
    <row r="527" spans="1:17" x14ac:dyDescent="0.25">
      <c r="A527"/>
      <c r="B527" s="66"/>
      <c r="C527" s="66"/>
      <c r="D527" s="66"/>
      <c r="E527" s="66"/>
      <c r="F527" s="66"/>
      <c r="G527" s="188"/>
      <c r="H527" s="66"/>
      <c r="I527" s="66"/>
      <c r="J527" s="66"/>
      <c r="K527" s="66"/>
      <c r="L527" s="66"/>
      <c r="M527" s="188"/>
      <c r="O527" s="66"/>
      <c r="P527" s="66"/>
      <c r="Q527" s="66"/>
    </row>
    <row r="528" spans="1:17" x14ac:dyDescent="0.25">
      <c r="A528"/>
      <c r="B528" s="66"/>
      <c r="C528" s="66"/>
      <c r="D528" s="66"/>
      <c r="E528" s="66"/>
      <c r="F528" s="66"/>
      <c r="G528" s="188"/>
      <c r="H528" s="66"/>
      <c r="I528" s="66"/>
      <c r="J528" s="66"/>
      <c r="K528" s="66"/>
      <c r="L528" s="66"/>
      <c r="M528" s="188"/>
      <c r="O528" s="66"/>
      <c r="P528" s="66"/>
      <c r="Q528" s="66"/>
    </row>
    <row r="529" spans="1:17" x14ac:dyDescent="0.25">
      <c r="A529"/>
      <c r="B529" s="66"/>
      <c r="C529" s="66"/>
      <c r="D529" s="66"/>
      <c r="E529" s="66"/>
      <c r="F529" s="66"/>
      <c r="G529" s="188"/>
      <c r="H529" s="66"/>
      <c r="I529" s="66"/>
      <c r="J529" s="66"/>
      <c r="K529" s="66"/>
      <c r="L529" s="66"/>
      <c r="M529" s="188"/>
      <c r="O529" s="66"/>
      <c r="P529" s="66"/>
      <c r="Q529" s="66"/>
    </row>
    <row r="530" spans="1:17" x14ac:dyDescent="0.25">
      <c r="A530"/>
      <c r="B530" s="66"/>
      <c r="C530" s="66"/>
      <c r="D530" s="66"/>
      <c r="E530" s="66"/>
      <c r="F530" s="66"/>
      <c r="G530" s="188"/>
      <c r="H530" s="66"/>
      <c r="I530" s="66"/>
      <c r="J530" s="66"/>
      <c r="K530" s="66"/>
      <c r="L530" s="66"/>
      <c r="M530" s="188"/>
      <c r="O530" s="66"/>
      <c r="P530" s="66"/>
      <c r="Q530" s="66"/>
    </row>
    <row r="531" spans="1:17" x14ac:dyDescent="0.25">
      <c r="A531"/>
      <c r="B531" s="66"/>
      <c r="C531" s="66"/>
      <c r="D531" s="66"/>
      <c r="E531" s="66"/>
      <c r="F531" s="66"/>
      <c r="G531" s="188"/>
      <c r="H531" s="66"/>
      <c r="I531" s="66"/>
      <c r="J531" s="66"/>
      <c r="K531" s="66"/>
      <c r="L531" s="66"/>
      <c r="M531" s="188"/>
      <c r="O531" s="66"/>
      <c r="P531" s="66"/>
      <c r="Q531" s="66"/>
    </row>
    <row r="532" spans="1:17" x14ac:dyDescent="0.25">
      <c r="A532"/>
      <c r="B532" s="66"/>
      <c r="C532" s="66"/>
      <c r="D532" s="66"/>
      <c r="E532" s="66"/>
      <c r="F532" s="66"/>
      <c r="G532" s="188"/>
      <c r="H532" s="66"/>
      <c r="I532" s="66"/>
      <c r="J532" s="66"/>
      <c r="K532" s="66"/>
      <c r="L532" s="66"/>
      <c r="M532" s="188"/>
      <c r="O532" s="66"/>
      <c r="P532" s="66"/>
      <c r="Q532" s="66"/>
    </row>
    <row r="533" spans="1:17" x14ac:dyDescent="0.25">
      <c r="A533"/>
      <c r="B533" s="66"/>
      <c r="C533" s="66"/>
      <c r="D533" s="66"/>
      <c r="E533" s="66"/>
      <c r="F533" s="66"/>
      <c r="G533" s="188"/>
      <c r="H533" s="66"/>
      <c r="I533" s="66"/>
      <c r="J533" s="66"/>
      <c r="K533" s="66"/>
      <c r="L533" s="66"/>
      <c r="M533" s="188"/>
      <c r="O533" s="66"/>
      <c r="P533" s="66"/>
      <c r="Q533" s="66"/>
    </row>
    <row r="534" spans="1:17" x14ac:dyDescent="0.25">
      <c r="A534"/>
      <c r="B534" s="66"/>
      <c r="C534" s="66"/>
      <c r="D534" s="66"/>
      <c r="E534" s="66"/>
      <c r="F534" s="66"/>
      <c r="G534" s="188"/>
      <c r="H534" s="66"/>
      <c r="I534" s="66"/>
      <c r="J534" s="66"/>
      <c r="K534" s="66"/>
      <c r="L534" s="66"/>
      <c r="M534" s="188"/>
      <c r="O534" s="66"/>
      <c r="P534" s="66"/>
      <c r="Q534" s="66"/>
    </row>
    <row r="535" spans="1:17" x14ac:dyDescent="0.25">
      <c r="A535"/>
      <c r="B535" s="66"/>
      <c r="C535" s="66"/>
      <c r="D535" s="66"/>
      <c r="E535" s="66"/>
      <c r="F535" s="66"/>
      <c r="G535" s="188"/>
      <c r="H535" s="66"/>
      <c r="I535" s="66"/>
      <c r="J535" s="66"/>
      <c r="K535" s="66"/>
      <c r="L535" s="66"/>
      <c r="M535" s="188"/>
      <c r="O535" s="66"/>
      <c r="P535" s="66"/>
      <c r="Q535" s="66"/>
    </row>
    <row r="536" spans="1:17" x14ac:dyDescent="0.25">
      <c r="A536"/>
      <c r="B536" s="66"/>
      <c r="C536" s="66"/>
      <c r="D536" s="66"/>
      <c r="E536" s="66"/>
      <c r="F536" s="66"/>
      <c r="G536" s="188"/>
      <c r="H536" s="66"/>
      <c r="I536" s="66"/>
      <c r="J536" s="66"/>
      <c r="K536" s="66"/>
      <c r="L536" s="66"/>
      <c r="M536" s="188"/>
      <c r="O536" s="66"/>
      <c r="P536" s="66"/>
      <c r="Q536" s="66"/>
    </row>
    <row r="537" spans="1:17" x14ac:dyDescent="0.25">
      <c r="A537"/>
      <c r="B537" s="66"/>
      <c r="C537" s="66"/>
      <c r="D537" s="66"/>
      <c r="E537" s="66"/>
      <c r="F537" s="66"/>
      <c r="G537" s="188"/>
      <c r="H537" s="66"/>
      <c r="I537" s="66"/>
      <c r="J537" s="66"/>
      <c r="K537" s="66"/>
      <c r="L537" s="66"/>
      <c r="M537" s="188"/>
      <c r="O537" s="66"/>
      <c r="P537" s="66"/>
      <c r="Q537" s="66"/>
    </row>
    <row r="538" spans="1:17" x14ac:dyDescent="0.25">
      <c r="A538"/>
      <c r="B538" s="66"/>
      <c r="C538" s="66"/>
      <c r="D538" s="66"/>
      <c r="E538" s="66"/>
      <c r="F538" s="66"/>
      <c r="G538" s="188"/>
      <c r="H538" s="66"/>
      <c r="I538" s="66"/>
      <c r="J538" s="66"/>
      <c r="K538" s="66"/>
      <c r="L538" s="66"/>
      <c r="M538" s="188"/>
      <c r="O538" s="66"/>
      <c r="P538" s="66"/>
      <c r="Q538" s="66"/>
    </row>
    <row r="539" spans="1:17" x14ac:dyDescent="0.25">
      <c r="A539"/>
      <c r="B539" s="66"/>
      <c r="C539" s="66"/>
      <c r="D539" s="66"/>
      <c r="E539" s="66"/>
      <c r="F539" s="66"/>
      <c r="G539" s="188"/>
      <c r="H539" s="66"/>
      <c r="I539" s="66"/>
      <c r="J539" s="66"/>
      <c r="K539" s="66"/>
      <c r="L539" s="66"/>
      <c r="M539" s="188"/>
      <c r="O539" s="66"/>
      <c r="P539" s="66"/>
      <c r="Q539" s="66"/>
    </row>
    <row r="540" spans="1:17" x14ac:dyDescent="0.25">
      <c r="A540"/>
      <c r="B540" s="66"/>
      <c r="C540" s="66"/>
      <c r="D540" s="66"/>
      <c r="E540" s="66"/>
      <c r="F540" s="66"/>
      <c r="G540" s="188"/>
      <c r="H540" s="66"/>
      <c r="I540" s="66"/>
      <c r="J540" s="66"/>
      <c r="K540" s="66"/>
      <c r="L540" s="66"/>
      <c r="M540" s="188"/>
      <c r="O540" s="66"/>
      <c r="P540" s="66"/>
      <c r="Q540" s="66"/>
    </row>
    <row r="541" spans="1:17" x14ac:dyDescent="0.25">
      <c r="A541"/>
      <c r="B541" s="66"/>
      <c r="C541" s="66"/>
      <c r="D541" s="66"/>
      <c r="E541" s="66"/>
      <c r="F541" s="66"/>
      <c r="G541" s="188"/>
      <c r="H541" s="66"/>
      <c r="I541" s="66"/>
      <c r="J541" s="66"/>
      <c r="K541" s="66"/>
      <c r="L541" s="66"/>
      <c r="M541" s="188"/>
      <c r="O541" s="66"/>
      <c r="P541" s="66"/>
      <c r="Q541" s="66"/>
    </row>
    <row r="542" spans="1:17" x14ac:dyDescent="0.25">
      <c r="A542"/>
      <c r="B542" s="66"/>
      <c r="C542" s="66"/>
      <c r="D542" s="66"/>
      <c r="E542" s="66"/>
      <c r="F542" s="66"/>
      <c r="G542" s="188"/>
      <c r="H542" s="66"/>
      <c r="I542" s="66"/>
      <c r="J542" s="66"/>
      <c r="K542" s="66"/>
      <c r="L542" s="66"/>
      <c r="M542" s="188"/>
      <c r="O542" s="66"/>
      <c r="P542" s="66"/>
      <c r="Q542" s="66"/>
    </row>
    <row r="543" spans="1:17" x14ac:dyDescent="0.25">
      <c r="A543"/>
      <c r="B543" s="66"/>
      <c r="C543" s="66"/>
      <c r="D543" s="66"/>
      <c r="E543" s="66"/>
      <c r="F543" s="66"/>
      <c r="G543" s="188"/>
      <c r="H543" s="66"/>
      <c r="I543" s="66"/>
      <c r="J543" s="66"/>
      <c r="K543" s="66"/>
      <c r="L543" s="66"/>
      <c r="M543" s="188"/>
      <c r="O543" s="66"/>
      <c r="P543" s="66"/>
      <c r="Q543" s="66"/>
    </row>
    <row r="544" spans="1:17" x14ac:dyDescent="0.25">
      <c r="A544"/>
      <c r="B544" s="66"/>
      <c r="C544" s="66"/>
      <c r="D544" s="66"/>
      <c r="E544" s="66"/>
      <c r="F544" s="66"/>
      <c r="G544" s="188"/>
      <c r="H544" s="66"/>
      <c r="I544" s="66"/>
      <c r="J544" s="66"/>
      <c r="K544" s="66"/>
      <c r="L544" s="66"/>
      <c r="M544" s="188"/>
      <c r="O544" s="66"/>
      <c r="P544" s="66"/>
      <c r="Q544" s="66"/>
    </row>
    <row r="545" spans="1:17" x14ac:dyDescent="0.25">
      <c r="A545"/>
      <c r="B545" s="66"/>
      <c r="C545" s="66"/>
      <c r="D545" s="66"/>
      <c r="E545" s="66"/>
      <c r="F545" s="66"/>
      <c r="G545" s="188"/>
      <c r="H545" s="66"/>
      <c r="I545" s="66"/>
      <c r="J545" s="66"/>
      <c r="K545" s="66"/>
      <c r="L545" s="66"/>
      <c r="M545" s="188"/>
      <c r="O545" s="66"/>
      <c r="P545" s="66"/>
      <c r="Q545" s="66"/>
    </row>
    <row r="546" spans="1:17" x14ac:dyDescent="0.25">
      <c r="A546"/>
      <c r="B546" s="66"/>
      <c r="C546" s="66"/>
      <c r="D546" s="66"/>
      <c r="E546" s="66"/>
      <c r="F546" s="66"/>
      <c r="G546" s="188"/>
      <c r="H546" s="66"/>
      <c r="I546" s="66"/>
      <c r="J546" s="66"/>
      <c r="K546" s="66"/>
      <c r="L546" s="66"/>
      <c r="M546" s="188"/>
      <c r="O546" s="66"/>
      <c r="P546" s="66"/>
      <c r="Q546" s="66"/>
    </row>
    <row r="547" spans="1:17" x14ac:dyDescent="0.25">
      <c r="A547"/>
      <c r="B547" s="66"/>
      <c r="C547" s="66"/>
      <c r="D547" s="66"/>
      <c r="E547" s="66"/>
      <c r="F547" s="66"/>
      <c r="G547" s="188"/>
      <c r="H547" s="66"/>
      <c r="I547" s="66"/>
      <c r="J547" s="66"/>
      <c r="K547" s="66"/>
      <c r="L547" s="66"/>
      <c r="M547" s="188"/>
      <c r="O547" s="66"/>
      <c r="P547" s="66"/>
      <c r="Q547" s="66"/>
    </row>
    <row r="548" spans="1:17" x14ac:dyDescent="0.25">
      <c r="A548"/>
      <c r="B548" s="66"/>
      <c r="C548" s="66"/>
      <c r="D548" s="66"/>
      <c r="E548" s="66"/>
      <c r="F548" s="66"/>
      <c r="G548" s="188"/>
      <c r="H548" s="66"/>
      <c r="I548" s="66"/>
      <c r="J548" s="66"/>
      <c r="K548" s="66"/>
      <c r="L548" s="66"/>
      <c r="M548" s="188"/>
      <c r="O548" s="66"/>
      <c r="P548" s="66"/>
      <c r="Q548" s="66"/>
    </row>
    <row r="549" spans="1:17" x14ac:dyDescent="0.25">
      <c r="A549"/>
      <c r="B549" s="66"/>
      <c r="C549" s="66"/>
      <c r="D549" s="66"/>
      <c r="E549" s="66"/>
      <c r="F549" s="66"/>
      <c r="G549" s="188"/>
      <c r="H549" s="66"/>
      <c r="I549" s="66"/>
      <c r="J549" s="66"/>
      <c r="K549" s="66"/>
      <c r="L549" s="66"/>
      <c r="M549" s="188"/>
      <c r="O549" s="66"/>
      <c r="P549" s="66"/>
      <c r="Q549" s="66"/>
    </row>
    <row r="550" spans="1:17" x14ac:dyDescent="0.25">
      <c r="A550"/>
      <c r="B550" s="66"/>
      <c r="C550" s="66"/>
      <c r="D550" s="66"/>
      <c r="E550" s="66"/>
      <c r="F550" s="66"/>
      <c r="G550" s="188"/>
      <c r="H550" s="66"/>
      <c r="I550" s="66"/>
      <c r="J550" s="66"/>
      <c r="K550" s="66"/>
      <c r="L550" s="66"/>
      <c r="M550" s="188"/>
      <c r="O550" s="66"/>
      <c r="P550" s="66"/>
      <c r="Q550" s="66"/>
    </row>
    <row r="551" spans="1:17" x14ac:dyDescent="0.25">
      <c r="A551"/>
      <c r="B551" s="66"/>
      <c r="C551" s="66"/>
      <c r="D551" s="66"/>
      <c r="E551" s="66"/>
      <c r="F551" s="66"/>
      <c r="G551" s="188"/>
      <c r="H551" s="66"/>
      <c r="I551" s="66"/>
      <c r="J551" s="66"/>
      <c r="K551" s="66"/>
      <c r="L551" s="66"/>
      <c r="M551" s="188"/>
      <c r="O551" s="66"/>
      <c r="P551" s="66"/>
      <c r="Q551" s="66"/>
    </row>
    <row r="552" spans="1:17" x14ac:dyDescent="0.25">
      <c r="A552"/>
      <c r="B552" s="66"/>
      <c r="C552" s="66"/>
      <c r="D552" s="66"/>
      <c r="E552" s="66"/>
      <c r="F552" s="66"/>
      <c r="G552" s="188"/>
      <c r="H552" s="66"/>
      <c r="I552" s="66"/>
      <c r="J552" s="66"/>
      <c r="K552" s="66"/>
      <c r="L552" s="66"/>
      <c r="M552" s="188"/>
      <c r="O552" s="66"/>
      <c r="P552" s="66"/>
      <c r="Q552" s="66"/>
    </row>
    <row r="553" spans="1:17" x14ac:dyDescent="0.25">
      <c r="A553"/>
      <c r="B553" s="66"/>
      <c r="C553" s="66"/>
      <c r="D553" s="66"/>
      <c r="E553" s="66"/>
      <c r="F553" s="66"/>
      <c r="G553" s="188"/>
      <c r="H553" s="66"/>
      <c r="I553" s="66"/>
      <c r="J553" s="66"/>
      <c r="K553" s="66"/>
      <c r="L553" s="66"/>
      <c r="M553" s="188"/>
      <c r="O553" s="66"/>
      <c r="P553" s="66"/>
      <c r="Q553" s="66"/>
    </row>
    <row r="554" spans="1:17" x14ac:dyDescent="0.25">
      <c r="A554"/>
      <c r="B554" s="66"/>
      <c r="C554" s="66"/>
      <c r="D554" s="66"/>
      <c r="E554" s="66"/>
      <c r="F554" s="66"/>
      <c r="G554" s="188"/>
      <c r="H554" s="66"/>
      <c r="I554" s="66"/>
      <c r="J554" s="66"/>
      <c r="K554" s="66"/>
      <c r="L554" s="66"/>
      <c r="M554" s="188"/>
      <c r="O554" s="66"/>
      <c r="P554" s="66"/>
      <c r="Q554" s="66"/>
    </row>
    <row r="555" spans="1:17" x14ac:dyDescent="0.25">
      <c r="A555"/>
      <c r="B555" s="66"/>
      <c r="C555" s="66"/>
      <c r="D555" s="66"/>
      <c r="E555" s="66"/>
      <c r="F555" s="66"/>
      <c r="G555" s="188"/>
      <c r="H555" s="66"/>
      <c r="I555" s="66"/>
      <c r="J555" s="66"/>
      <c r="K555" s="66"/>
      <c r="L555" s="66"/>
      <c r="M555" s="188"/>
      <c r="O555" s="66"/>
      <c r="P555" s="66"/>
      <c r="Q555" s="66"/>
    </row>
    <row r="556" spans="1:17" x14ac:dyDescent="0.25">
      <c r="A556"/>
      <c r="B556" s="66"/>
      <c r="C556" s="66"/>
      <c r="D556" s="66"/>
      <c r="E556" s="66"/>
      <c r="F556" s="66"/>
      <c r="G556" s="188"/>
      <c r="H556" s="66"/>
      <c r="I556" s="66"/>
      <c r="J556" s="66"/>
      <c r="K556" s="66"/>
      <c r="L556" s="66"/>
      <c r="M556" s="188"/>
      <c r="O556" s="66"/>
      <c r="P556" s="66"/>
      <c r="Q556" s="66"/>
    </row>
    <row r="557" spans="1:17" x14ac:dyDescent="0.25">
      <c r="A557"/>
      <c r="B557" s="66"/>
      <c r="C557" s="66"/>
      <c r="D557" s="66"/>
      <c r="E557" s="66"/>
      <c r="F557" s="66"/>
      <c r="G557" s="188"/>
      <c r="H557" s="66"/>
      <c r="I557" s="66"/>
      <c r="J557" s="66"/>
      <c r="K557" s="66"/>
      <c r="L557" s="66"/>
      <c r="M557" s="188"/>
      <c r="O557" s="66"/>
      <c r="P557" s="66"/>
      <c r="Q557" s="66"/>
    </row>
    <row r="558" spans="1:17" x14ac:dyDescent="0.25">
      <c r="A558"/>
      <c r="B558" s="66"/>
      <c r="C558" s="66"/>
      <c r="D558" s="66"/>
      <c r="E558" s="66"/>
      <c r="F558" s="66"/>
      <c r="G558" s="188"/>
      <c r="H558" s="66"/>
      <c r="I558" s="66"/>
      <c r="J558" s="66"/>
      <c r="K558" s="66"/>
      <c r="L558" s="66"/>
      <c r="M558" s="188"/>
      <c r="O558" s="66"/>
      <c r="P558" s="66"/>
      <c r="Q558" s="66"/>
    </row>
    <row r="559" spans="1:17" x14ac:dyDescent="0.25">
      <c r="A559"/>
      <c r="B559" s="66"/>
      <c r="C559" s="66"/>
      <c r="D559" s="66"/>
      <c r="E559" s="66"/>
      <c r="F559" s="66"/>
      <c r="G559" s="188"/>
      <c r="H559" s="66"/>
      <c r="I559" s="66"/>
      <c r="J559" s="66"/>
      <c r="K559" s="66"/>
      <c r="L559" s="66"/>
      <c r="M559" s="188"/>
      <c r="O559" s="66"/>
      <c r="P559" s="66"/>
      <c r="Q559" s="66"/>
    </row>
    <row r="560" spans="1:17" x14ac:dyDescent="0.25">
      <c r="A560"/>
      <c r="B560" s="66"/>
      <c r="C560" s="66"/>
      <c r="D560" s="66"/>
      <c r="E560" s="66"/>
      <c r="F560" s="66"/>
      <c r="G560" s="188"/>
      <c r="H560" s="66"/>
      <c r="I560" s="66"/>
      <c r="J560" s="66"/>
      <c r="K560" s="66"/>
      <c r="L560" s="66"/>
      <c r="M560" s="188"/>
      <c r="O560" s="66"/>
      <c r="P560" s="66"/>
      <c r="Q560" s="66"/>
    </row>
    <row r="561" spans="1:17" x14ac:dyDescent="0.25">
      <c r="A561"/>
      <c r="B561" s="66"/>
      <c r="C561" s="66"/>
      <c r="D561" s="66"/>
      <c r="E561" s="66"/>
      <c r="F561" s="66"/>
      <c r="G561" s="188"/>
      <c r="H561" s="66"/>
      <c r="I561" s="66"/>
      <c r="J561" s="66"/>
      <c r="K561" s="66"/>
      <c r="L561" s="66"/>
      <c r="M561" s="188"/>
      <c r="O561" s="66"/>
      <c r="P561" s="66"/>
      <c r="Q561" s="66"/>
    </row>
    <row r="562" spans="1:17" x14ac:dyDescent="0.25">
      <c r="A562"/>
      <c r="B562" s="66"/>
      <c r="C562" s="66"/>
      <c r="D562" s="66"/>
      <c r="E562" s="66"/>
      <c r="F562" s="66"/>
      <c r="G562" s="188"/>
      <c r="H562" s="66"/>
      <c r="I562" s="66"/>
      <c r="J562" s="66"/>
      <c r="K562" s="66"/>
      <c r="L562" s="66"/>
      <c r="M562" s="188"/>
      <c r="O562" s="66"/>
      <c r="P562" s="66"/>
      <c r="Q562" s="66"/>
    </row>
    <row r="563" spans="1:17" x14ac:dyDescent="0.25">
      <c r="A563"/>
      <c r="B563" s="66"/>
      <c r="C563" s="66"/>
      <c r="D563" s="66"/>
      <c r="E563" s="66"/>
      <c r="F563" s="66"/>
      <c r="G563" s="188"/>
      <c r="H563" s="66"/>
      <c r="I563" s="66"/>
      <c r="J563" s="66"/>
      <c r="K563" s="66"/>
      <c r="L563" s="66"/>
      <c r="M563" s="188"/>
      <c r="O563" s="66"/>
      <c r="P563" s="66"/>
      <c r="Q563" s="66"/>
    </row>
    <row r="564" spans="1:17" x14ac:dyDescent="0.25">
      <c r="A564"/>
      <c r="B564" s="66"/>
      <c r="C564" s="66"/>
      <c r="D564" s="66"/>
      <c r="E564" s="66"/>
      <c r="F564" s="66"/>
      <c r="G564" s="188"/>
      <c r="H564" s="66"/>
      <c r="I564" s="66"/>
      <c r="J564" s="66"/>
      <c r="K564" s="66"/>
      <c r="L564" s="66"/>
      <c r="M564" s="188"/>
      <c r="O564" s="66"/>
      <c r="P564" s="66"/>
      <c r="Q564" s="66"/>
    </row>
    <row r="565" spans="1:17" x14ac:dyDescent="0.25">
      <c r="A565"/>
      <c r="B565" s="66"/>
      <c r="C565" s="66"/>
      <c r="D565" s="66"/>
      <c r="E565" s="66"/>
      <c r="F565" s="66"/>
      <c r="G565" s="188"/>
      <c r="H565" s="66"/>
      <c r="I565" s="66"/>
      <c r="J565" s="66"/>
      <c r="K565" s="66"/>
      <c r="L565" s="66"/>
      <c r="M565" s="188"/>
      <c r="O565" s="66"/>
      <c r="P565" s="66"/>
      <c r="Q565" s="66"/>
    </row>
    <row r="566" spans="1:17" x14ac:dyDescent="0.25">
      <c r="A566"/>
      <c r="B566" s="66"/>
      <c r="C566" s="66"/>
      <c r="D566" s="66"/>
      <c r="E566" s="66"/>
      <c r="F566" s="66"/>
      <c r="G566" s="188"/>
      <c r="H566" s="66"/>
      <c r="I566" s="66"/>
      <c r="J566" s="66"/>
      <c r="K566" s="66"/>
      <c r="L566" s="66"/>
      <c r="M566" s="188"/>
      <c r="O566" s="66"/>
      <c r="P566" s="66"/>
      <c r="Q566" s="66"/>
    </row>
    <row r="567" spans="1:17" x14ac:dyDescent="0.25">
      <c r="A567"/>
      <c r="B567" s="66"/>
      <c r="C567" s="66"/>
      <c r="D567" s="66"/>
      <c r="E567" s="66"/>
      <c r="F567" s="66"/>
      <c r="G567" s="188"/>
      <c r="H567" s="66"/>
      <c r="I567" s="66"/>
      <c r="J567" s="66"/>
      <c r="K567" s="66"/>
      <c r="L567" s="66"/>
      <c r="M567" s="188"/>
      <c r="O567" s="66"/>
      <c r="P567" s="66"/>
      <c r="Q567" s="66"/>
    </row>
    <row r="568" spans="1:17" x14ac:dyDescent="0.25">
      <c r="A568"/>
      <c r="B568" s="66"/>
      <c r="C568" s="66"/>
      <c r="D568" s="66"/>
      <c r="E568" s="66"/>
      <c r="F568" s="66"/>
      <c r="G568" s="188"/>
      <c r="H568" s="66"/>
      <c r="I568" s="66"/>
      <c r="J568" s="66"/>
      <c r="K568" s="66"/>
      <c r="L568" s="66"/>
      <c r="M568" s="188"/>
      <c r="O568" s="66"/>
      <c r="P568" s="66"/>
      <c r="Q568" s="66"/>
    </row>
    <row r="569" spans="1:17" x14ac:dyDescent="0.25">
      <c r="A569"/>
      <c r="B569" s="66"/>
      <c r="C569" s="66"/>
      <c r="D569" s="66"/>
      <c r="E569" s="66"/>
      <c r="F569" s="66"/>
      <c r="G569" s="188"/>
      <c r="H569" s="66"/>
      <c r="I569" s="66"/>
      <c r="J569" s="66"/>
      <c r="K569" s="66"/>
      <c r="L569" s="66"/>
      <c r="M569" s="188"/>
      <c r="O569" s="66"/>
      <c r="P569" s="66"/>
      <c r="Q569" s="66"/>
    </row>
    <row r="570" spans="1:17" x14ac:dyDescent="0.25">
      <c r="A570"/>
      <c r="B570" s="66"/>
      <c r="C570" s="66"/>
      <c r="D570" s="66"/>
      <c r="E570" s="66"/>
      <c r="F570" s="66"/>
      <c r="G570" s="188"/>
      <c r="H570" s="66"/>
      <c r="I570" s="66"/>
      <c r="J570" s="66"/>
      <c r="K570" s="66"/>
      <c r="L570" s="66"/>
      <c r="M570" s="188"/>
      <c r="O570" s="66"/>
      <c r="P570" s="66"/>
      <c r="Q570" s="66"/>
    </row>
    <row r="571" spans="1:17" x14ac:dyDescent="0.25">
      <c r="A571"/>
      <c r="B571" s="66"/>
      <c r="C571" s="66"/>
      <c r="D571" s="66"/>
      <c r="E571" s="66"/>
      <c r="F571" s="66"/>
      <c r="G571" s="188"/>
      <c r="H571" s="66"/>
      <c r="I571" s="66"/>
      <c r="J571" s="66"/>
      <c r="K571" s="66"/>
      <c r="L571" s="66"/>
      <c r="M571" s="188"/>
      <c r="O571" s="66"/>
      <c r="P571" s="66"/>
      <c r="Q571" s="66"/>
    </row>
    <row r="572" spans="1:17" x14ac:dyDescent="0.25">
      <c r="A572"/>
      <c r="B572" s="66"/>
      <c r="C572" s="66"/>
      <c r="D572" s="66"/>
      <c r="E572" s="66"/>
      <c r="F572" s="66"/>
      <c r="G572" s="188"/>
      <c r="H572" s="66"/>
      <c r="I572" s="66"/>
      <c r="J572" s="66"/>
      <c r="K572" s="66"/>
      <c r="L572" s="66"/>
      <c r="M572" s="188"/>
      <c r="O572" s="66"/>
      <c r="P572" s="66"/>
      <c r="Q572" s="66"/>
    </row>
    <row r="573" spans="1:17" x14ac:dyDescent="0.25">
      <c r="A573"/>
      <c r="B573" s="66"/>
      <c r="C573" s="66"/>
      <c r="D573" s="66"/>
      <c r="E573" s="66"/>
      <c r="F573" s="66"/>
      <c r="G573" s="188"/>
      <c r="H573" s="66"/>
      <c r="I573" s="66"/>
      <c r="J573" s="66"/>
      <c r="K573" s="66"/>
      <c r="L573" s="66"/>
      <c r="M573" s="188"/>
      <c r="O573" s="66"/>
      <c r="P573" s="66"/>
      <c r="Q573" s="66"/>
    </row>
    <row r="574" spans="1:17" x14ac:dyDescent="0.25">
      <c r="A574"/>
      <c r="B574" s="66"/>
      <c r="C574" s="66"/>
      <c r="D574" s="66"/>
      <c r="E574" s="66"/>
      <c r="F574" s="66"/>
      <c r="G574" s="188"/>
      <c r="H574" s="66"/>
      <c r="I574" s="66"/>
      <c r="J574" s="66"/>
      <c r="K574" s="66"/>
      <c r="L574" s="66"/>
      <c r="M574" s="188"/>
      <c r="O574" s="66"/>
      <c r="P574" s="66"/>
      <c r="Q574" s="66"/>
    </row>
    <row r="575" spans="1:17" x14ac:dyDescent="0.25">
      <c r="A575"/>
      <c r="B575" s="66"/>
      <c r="C575" s="66"/>
      <c r="D575" s="66"/>
      <c r="E575" s="66"/>
      <c r="F575" s="66"/>
      <c r="G575" s="188"/>
      <c r="H575" s="66"/>
      <c r="I575" s="66"/>
      <c r="J575" s="66"/>
      <c r="K575" s="66"/>
      <c r="L575" s="66"/>
      <c r="M575" s="188"/>
      <c r="O575" s="66"/>
      <c r="P575" s="66"/>
      <c r="Q575" s="66"/>
    </row>
    <row r="576" spans="1:17" x14ac:dyDescent="0.25">
      <c r="A576"/>
      <c r="B576" s="66"/>
      <c r="C576" s="66"/>
      <c r="D576" s="66"/>
      <c r="E576" s="66"/>
      <c r="F576" s="66"/>
      <c r="G576" s="188"/>
      <c r="H576" s="66"/>
      <c r="I576" s="66"/>
      <c r="J576" s="66"/>
      <c r="K576" s="66"/>
      <c r="L576" s="66"/>
      <c r="M576" s="188"/>
      <c r="O576" s="66"/>
      <c r="P576" s="66"/>
      <c r="Q576" s="66"/>
    </row>
    <row r="577" spans="1:17" x14ac:dyDescent="0.25">
      <c r="A577"/>
      <c r="B577" s="66"/>
      <c r="C577" s="66"/>
      <c r="D577" s="66"/>
      <c r="E577" s="66"/>
      <c r="F577" s="66"/>
      <c r="G577" s="188"/>
      <c r="H577" s="66"/>
      <c r="I577" s="66"/>
      <c r="J577" s="66"/>
      <c r="K577" s="66"/>
      <c r="L577" s="66"/>
      <c r="M577" s="188"/>
      <c r="O577" s="66"/>
      <c r="P577" s="66"/>
      <c r="Q577" s="66"/>
    </row>
    <row r="578" spans="1:17" x14ac:dyDescent="0.25">
      <c r="A578"/>
      <c r="B578" s="66"/>
      <c r="C578" s="66"/>
      <c r="D578" s="66"/>
      <c r="E578" s="66"/>
      <c r="F578" s="66"/>
      <c r="G578" s="188"/>
      <c r="H578" s="66"/>
      <c r="I578" s="66"/>
      <c r="J578" s="66"/>
      <c r="K578" s="66"/>
      <c r="L578" s="66"/>
      <c r="M578" s="188"/>
      <c r="O578" s="66"/>
      <c r="P578" s="66"/>
      <c r="Q578" s="66"/>
    </row>
    <row r="579" spans="1:17" x14ac:dyDescent="0.25">
      <c r="A579"/>
      <c r="B579" s="66"/>
      <c r="C579" s="66"/>
      <c r="D579" s="66"/>
      <c r="E579" s="66"/>
      <c r="F579" s="66"/>
      <c r="G579" s="188"/>
      <c r="H579" s="66"/>
      <c r="I579" s="66"/>
      <c r="J579" s="66"/>
      <c r="K579" s="66"/>
      <c r="L579" s="66"/>
      <c r="M579" s="188"/>
      <c r="O579" s="66"/>
      <c r="P579" s="66"/>
      <c r="Q579" s="66"/>
    </row>
    <row r="580" spans="1:17" x14ac:dyDescent="0.25">
      <c r="A580"/>
      <c r="B580" s="66"/>
      <c r="C580" s="66"/>
      <c r="D580" s="66"/>
      <c r="E580" s="66"/>
      <c r="F580" s="66"/>
      <c r="G580" s="188"/>
      <c r="H580" s="66"/>
      <c r="I580" s="66"/>
      <c r="J580" s="66"/>
      <c r="K580" s="66"/>
      <c r="L580" s="66"/>
      <c r="M580" s="188"/>
      <c r="O580" s="66"/>
      <c r="P580" s="66"/>
      <c r="Q580" s="66"/>
    </row>
    <row r="581" spans="1:17" x14ac:dyDescent="0.25">
      <c r="A581"/>
      <c r="B581" s="66"/>
      <c r="C581" s="66"/>
      <c r="D581" s="66"/>
      <c r="E581" s="66"/>
      <c r="F581" s="66"/>
      <c r="G581" s="188"/>
      <c r="H581" s="66"/>
      <c r="I581" s="66"/>
      <c r="J581" s="66"/>
      <c r="K581" s="66"/>
      <c r="L581" s="66"/>
      <c r="M581" s="188"/>
      <c r="O581" s="66"/>
      <c r="P581" s="66"/>
      <c r="Q581" s="66"/>
    </row>
    <row r="582" spans="1:17" x14ac:dyDescent="0.25">
      <c r="A582"/>
      <c r="B582" s="66"/>
      <c r="C582" s="66"/>
      <c r="D582" s="66"/>
      <c r="E582" s="66"/>
      <c r="F582" s="66"/>
      <c r="G582" s="188"/>
      <c r="H582" s="66"/>
      <c r="I582" s="66"/>
      <c r="J582" s="66"/>
      <c r="K582" s="66"/>
      <c r="L582" s="66"/>
      <c r="M582" s="188"/>
      <c r="O582" s="66"/>
      <c r="P582" s="66"/>
      <c r="Q582" s="66"/>
    </row>
    <row r="583" spans="1:17" x14ac:dyDescent="0.25">
      <c r="A583"/>
      <c r="B583" s="66"/>
      <c r="C583" s="66"/>
      <c r="D583" s="66"/>
      <c r="E583" s="66"/>
      <c r="F583" s="66"/>
      <c r="G583" s="188"/>
      <c r="H583" s="66"/>
      <c r="I583" s="66"/>
      <c r="J583" s="66"/>
      <c r="K583" s="66"/>
      <c r="L583" s="66"/>
      <c r="M583" s="188"/>
      <c r="O583" s="66"/>
      <c r="P583" s="66"/>
      <c r="Q583" s="66"/>
    </row>
    <row r="584" spans="1:17" x14ac:dyDescent="0.25">
      <c r="A584"/>
      <c r="B584" s="66"/>
      <c r="C584" s="66"/>
      <c r="D584" s="66"/>
      <c r="E584" s="66"/>
      <c r="F584" s="66"/>
      <c r="G584" s="188"/>
      <c r="H584" s="66"/>
      <c r="I584" s="66"/>
      <c r="J584" s="66"/>
      <c r="K584" s="66"/>
      <c r="L584" s="66"/>
      <c r="M584" s="188"/>
      <c r="O584" s="66"/>
      <c r="P584" s="66"/>
      <c r="Q584" s="66"/>
    </row>
    <row r="585" spans="1:17" x14ac:dyDescent="0.25">
      <c r="A585"/>
      <c r="B585" s="66"/>
      <c r="C585" s="66"/>
      <c r="D585" s="66"/>
      <c r="E585" s="66"/>
      <c r="F585" s="66"/>
      <c r="G585" s="188"/>
      <c r="H585" s="66"/>
      <c r="I585" s="66"/>
      <c r="J585" s="66"/>
      <c r="K585" s="66"/>
      <c r="L585" s="66"/>
      <c r="M585" s="188"/>
      <c r="O585" s="66"/>
      <c r="P585" s="66"/>
      <c r="Q585" s="66"/>
    </row>
    <row r="586" spans="1:17" x14ac:dyDescent="0.25">
      <c r="A586"/>
      <c r="B586" s="66"/>
      <c r="C586" s="66"/>
      <c r="D586" s="66"/>
      <c r="E586" s="66"/>
      <c r="F586" s="66"/>
      <c r="G586" s="188"/>
      <c r="H586" s="66"/>
      <c r="I586" s="66"/>
      <c r="J586" s="66"/>
      <c r="K586" s="66"/>
      <c r="L586" s="66"/>
      <c r="M586" s="188"/>
      <c r="O586" s="66"/>
      <c r="P586" s="66"/>
      <c r="Q586" s="66"/>
    </row>
    <row r="587" spans="1:17" x14ac:dyDescent="0.25">
      <c r="A587"/>
      <c r="B587" s="66"/>
      <c r="C587" s="66"/>
      <c r="D587" s="66"/>
      <c r="E587" s="66"/>
      <c r="F587" s="66"/>
      <c r="G587" s="188"/>
      <c r="H587" s="66"/>
      <c r="I587" s="66"/>
      <c r="J587" s="66"/>
      <c r="K587" s="66"/>
      <c r="L587" s="66"/>
      <c r="M587" s="188"/>
      <c r="O587" s="66"/>
      <c r="P587" s="66"/>
      <c r="Q587" s="66"/>
    </row>
    <row r="588" spans="1:17" x14ac:dyDescent="0.25">
      <c r="A588"/>
      <c r="B588" s="66"/>
      <c r="C588" s="66"/>
      <c r="D588" s="66"/>
      <c r="E588" s="66"/>
      <c r="F588" s="66"/>
      <c r="G588" s="188"/>
      <c r="H588" s="66"/>
      <c r="I588" s="66"/>
      <c r="J588" s="66"/>
      <c r="K588" s="66"/>
      <c r="L588" s="66"/>
      <c r="M588" s="188"/>
      <c r="O588" s="66"/>
      <c r="P588" s="66"/>
      <c r="Q588" s="66"/>
    </row>
    <row r="589" spans="1:17" x14ac:dyDescent="0.25">
      <c r="A589"/>
      <c r="B589" s="66"/>
      <c r="C589" s="66"/>
      <c r="D589" s="66"/>
      <c r="E589" s="66"/>
      <c r="F589" s="66"/>
      <c r="G589" s="188"/>
      <c r="H589" s="66"/>
      <c r="I589" s="66"/>
      <c r="J589" s="66"/>
      <c r="K589" s="66"/>
      <c r="L589" s="66"/>
      <c r="M589" s="188"/>
      <c r="O589" s="66"/>
      <c r="P589" s="66"/>
      <c r="Q589" s="66"/>
    </row>
    <row r="590" spans="1:17" x14ac:dyDescent="0.25">
      <c r="A590"/>
      <c r="B590" s="66"/>
      <c r="C590" s="66"/>
      <c r="D590" s="66"/>
      <c r="E590" s="66"/>
      <c r="F590" s="66"/>
      <c r="G590" s="188"/>
      <c r="H590" s="66"/>
      <c r="I590" s="66"/>
      <c r="J590" s="66"/>
      <c r="K590" s="66"/>
      <c r="L590" s="66"/>
      <c r="M590" s="188"/>
      <c r="O590" s="66"/>
      <c r="P590" s="66"/>
      <c r="Q590" s="66"/>
    </row>
    <row r="591" spans="1:17" x14ac:dyDescent="0.25">
      <c r="A591"/>
      <c r="B591" s="66"/>
      <c r="C591" s="66"/>
      <c r="D591" s="66"/>
      <c r="E591" s="66"/>
      <c r="F591" s="66"/>
      <c r="G591" s="188"/>
      <c r="H591" s="66"/>
      <c r="I591" s="66"/>
      <c r="J591" s="66"/>
      <c r="K591" s="66"/>
      <c r="L591" s="66"/>
      <c r="M591" s="188"/>
      <c r="O591" s="66"/>
      <c r="P591" s="66"/>
      <c r="Q591" s="66"/>
    </row>
    <row r="592" spans="1:17" x14ac:dyDescent="0.25">
      <c r="A592"/>
      <c r="B592" s="66"/>
      <c r="C592" s="66"/>
      <c r="D592" s="66"/>
      <c r="E592" s="66"/>
      <c r="F592" s="66"/>
      <c r="G592" s="188"/>
      <c r="H592" s="66"/>
      <c r="I592" s="66"/>
      <c r="J592" s="66"/>
      <c r="K592" s="66"/>
      <c r="L592" s="66"/>
      <c r="M592" s="188"/>
      <c r="O592" s="66"/>
      <c r="P592" s="66"/>
      <c r="Q592" s="66"/>
    </row>
    <row r="593" spans="1:17" x14ac:dyDescent="0.25">
      <c r="A593"/>
      <c r="B593" s="66"/>
      <c r="C593" s="66"/>
      <c r="D593" s="66"/>
      <c r="E593" s="66"/>
      <c r="F593" s="66"/>
      <c r="G593" s="188"/>
      <c r="H593" s="66"/>
      <c r="I593" s="66"/>
      <c r="J593" s="66"/>
      <c r="K593" s="66"/>
      <c r="L593" s="66"/>
      <c r="M593" s="188"/>
      <c r="O593" s="66"/>
      <c r="P593" s="66"/>
      <c r="Q593" s="66"/>
    </row>
    <row r="594" spans="1:17" x14ac:dyDescent="0.25">
      <c r="A594"/>
      <c r="B594" s="66"/>
      <c r="C594" s="66"/>
      <c r="D594" s="66"/>
      <c r="E594" s="66"/>
      <c r="F594" s="66"/>
      <c r="G594" s="188"/>
      <c r="H594" s="66"/>
      <c r="I594" s="66"/>
      <c r="J594" s="66"/>
      <c r="K594" s="66"/>
      <c r="L594" s="66"/>
      <c r="M594" s="188"/>
      <c r="O594" s="66"/>
      <c r="P594" s="66"/>
      <c r="Q594" s="66"/>
    </row>
    <row r="595" spans="1:17" x14ac:dyDescent="0.25">
      <c r="A595"/>
      <c r="B595" s="66"/>
      <c r="C595" s="66"/>
      <c r="D595" s="66"/>
      <c r="E595" s="66"/>
      <c r="F595" s="66"/>
      <c r="G595" s="188"/>
      <c r="H595" s="66"/>
      <c r="I595" s="66"/>
      <c r="J595" s="66"/>
      <c r="K595" s="66"/>
      <c r="L595" s="66"/>
      <c r="M595" s="188"/>
      <c r="O595" s="66"/>
      <c r="P595" s="66"/>
      <c r="Q595" s="66"/>
    </row>
    <row r="596" spans="1:17" x14ac:dyDescent="0.25">
      <c r="A596"/>
      <c r="B596" s="66"/>
      <c r="C596" s="66"/>
      <c r="D596" s="66"/>
      <c r="E596" s="66"/>
      <c r="F596" s="66"/>
      <c r="G596" s="188"/>
      <c r="H596" s="66"/>
      <c r="I596" s="66"/>
      <c r="J596" s="66"/>
      <c r="K596" s="66"/>
      <c r="L596" s="66"/>
      <c r="M596" s="188"/>
      <c r="O596" s="66"/>
      <c r="P596" s="66"/>
      <c r="Q596" s="66"/>
    </row>
    <row r="597" spans="1:17" x14ac:dyDescent="0.25">
      <c r="A597"/>
      <c r="B597" s="66"/>
      <c r="C597" s="66"/>
      <c r="D597" s="66"/>
      <c r="E597" s="66"/>
      <c r="F597" s="66"/>
      <c r="G597" s="188"/>
      <c r="H597" s="66"/>
      <c r="I597" s="66"/>
      <c r="J597" s="66"/>
      <c r="K597" s="66"/>
      <c r="L597" s="66"/>
      <c r="M597" s="188"/>
      <c r="O597" s="66"/>
      <c r="P597" s="66"/>
      <c r="Q597" s="66"/>
    </row>
    <row r="598" spans="1:17" x14ac:dyDescent="0.25">
      <c r="A598"/>
      <c r="B598" s="66"/>
      <c r="C598" s="66"/>
      <c r="D598" s="66"/>
      <c r="E598" s="66"/>
      <c r="F598" s="66"/>
      <c r="G598" s="188"/>
      <c r="H598" s="66"/>
      <c r="I598" s="66"/>
      <c r="J598" s="66"/>
      <c r="K598" s="66"/>
      <c r="L598" s="66"/>
      <c r="M598" s="188"/>
      <c r="O598" s="66"/>
      <c r="P598" s="66"/>
      <c r="Q598" s="66"/>
    </row>
    <row r="599" spans="1:17" x14ac:dyDescent="0.25">
      <c r="A599"/>
      <c r="B599" s="66"/>
      <c r="C599" s="66"/>
      <c r="D599" s="66"/>
      <c r="E599" s="66"/>
      <c r="F599" s="66"/>
      <c r="G599" s="188"/>
      <c r="H599" s="66"/>
      <c r="I599" s="66"/>
      <c r="J599" s="66"/>
      <c r="K599" s="66"/>
      <c r="L599" s="66"/>
      <c r="M599" s="188"/>
      <c r="O599" s="66"/>
      <c r="P599" s="66"/>
      <c r="Q599" s="66"/>
    </row>
    <row r="600" spans="1:17" x14ac:dyDescent="0.25">
      <c r="A600"/>
      <c r="B600" s="66"/>
      <c r="C600" s="66"/>
      <c r="D600" s="66"/>
      <c r="E600" s="66"/>
      <c r="F600" s="66"/>
      <c r="G600" s="188"/>
      <c r="H600" s="66"/>
      <c r="I600" s="66"/>
      <c r="J600" s="66"/>
      <c r="K600" s="66"/>
      <c r="L600" s="66"/>
      <c r="M600" s="188"/>
      <c r="O600" s="66"/>
      <c r="P600" s="66"/>
      <c r="Q600" s="66"/>
    </row>
    <row r="601" spans="1:17" x14ac:dyDescent="0.25">
      <c r="A601"/>
      <c r="B601" s="66"/>
      <c r="C601" s="66"/>
      <c r="D601" s="66"/>
      <c r="E601" s="66"/>
      <c r="F601" s="66"/>
      <c r="G601" s="188"/>
      <c r="H601" s="66"/>
      <c r="I601" s="66"/>
      <c r="J601" s="66"/>
      <c r="K601" s="66"/>
      <c r="L601" s="66"/>
      <c r="M601" s="188"/>
      <c r="O601" s="66"/>
      <c r="P601" s="66"/>
      <c r="Q601" s="66"/>
    </row>
    <row r="602" spans="1:17" x14ac:dyDescent="0.25">
      <c r="A602"/>
      <c r="B602" s="66"/>
      <c r="C602" s="66"/>
      <c r="D602" s="66"/>
      <c r="E602" s="66"/>
      <c r="F602" s="66"/>
      <c r="G602" s="188"/>
      <c r="H602" s="66"/>
      <c r="I602" s="66"/>
      <c r="J602" s="66"/>
      <c r="K602" s="66"/>
      <c r="L602" s="66"/>
      <c r="M602" s="188"/>
      <c r="O602" s="66"/>
      <c r="P602" s="66"/>
      <c r="Q602" s="66"/>
    </row>
    <row r="603" spans="1:17" x14ac:dyDescent="0.25">
      <c r="A603"/>
      <c r="B603" s="66"/>
      <c r="C603" s="66"/>
      <c r="D603" s="66"/>
      <c r="E603" s="66"/>
      <c r="F603" s="66"/>
      <c r="G603" s="188"/>
      <c r="H603" s="66"/>
      <c r="I603" s="66"/>
      <c r="J603" s="66"/>
      <c r="K603" s="66"/>
      <c r="L603" s="66"/>
      <c r="M603" s="188"/>
      <c r="O603" s="66"/>
      <c r="P603" s="66"/>
      <c r="Q603" s="66"/>
    </row>
    <row r="604" spans="1:17" x14ac:dyDescent="0.25">
      <c r="A604"/>
      <c r="B604" s="66"/>
      <c r="C604" s="66"/>
      <c r="D604" s="66"/>
      <c r="E604" s="66"/>
      <c r="F604" s="66"/>
      <c r="G604" s="188"/>
      <c r="H604" s="66"/>
      <c r="I604" s="66"/>
      <c r="J604" s="66"/>
      <c r="K604" s="66"/>
      <c r="L604" s="66"/>
      <c r="M604" s="188"/>
      <c r="O604" s="66"/>
      <c r="P604" s="66"/>
      <c r="Q604" s="66"/>
    </row>
    <row r="605" spans="1:17" x14ac:dyDescent="0.25">
      <c r="A605"/>
      <c r="B605" s="66"/>
      <c r="C605" s="66"/>
      <c r="D605" s="66"/>
      <c r="E605" s="66"/>
      <c r="F605" s="66"/>
      <c r="G605" s="188"/>
      <c r="H605" s="66"/>
      <c r="I605" s="66"/>
      <c r="J605" s="66"/>
      <c r="K605" s="66"/>
      <c r="L605" s="66"/>
      <c r="M605" s="188"/>
      <c r="O605" s="66"/>
      <c r="P605" s="66"/>
      <c r="Q605" s="66"/>
    </row>
    <row r="606" spans="1:17" x14ac:dyDescent="0.25">
      <c r="A606"/>
      <c r="B606" s="66"/>
      <c r="C606" s="66"/>
      <c r="D606" s="66"/>
      <c r="E606" s="66"/>
      <c r="F606" s="66"/>
      <c r="G606" s="188"/>
      <c r="H606" s="66"/>
      <c r="I606" s="66"/>
      <c r="J606" s="66"/>
      <c r="K606" s="66"/>
      <c r="L606" s="66"/>
      <c r="M606" s="188"/>
      <c r="O606" s="66"/>
      <c r="P606" s="66"/>
      <c r="Q606" s="66"/>
    </row>
    <row r="607" spans="1:17" x14ac:dyDescent="0.25">
      <c r="A607"/>
      <c r="B607" s="66"/>
      <c r="C607" s="66"/>
      <c r="D607" s="66"/>
      <c r="E607" s="66"/>
      <c r="F607" s="66"/>
      <c r="G607" s="188"/>
      <c r="H607" s="66"/>
      <c r="I607" s="66"/>
      <c r="J607" s="66"/>
      <c r="K607" s="66"/>
      <c r="L607" s="66"/>
      <c r="M607" s="188"/>
      <c r="O607" s="66"/>
      <c r="P607" s="66"/>
      <c r="Q607" s="66"/>
    </row>
    <row r="608" spans="1:17" x14ac:dyDescent="0.25">
      <c r="A608"/>
      <c r="B608" s="66"/>
      <c r="C608" s="66"/>
      <c r="D608" s="66"/>
      <c r="E608" s="66"/>
      <c r="F608" s="66"/>
      <c r="G608" s="188"/>
      <c r="H608" s="66"/>
      <c r="I608" s="66"/>
      <c r="J608" s="66"/>
      <c r="K608" s="66"/>
      <c r="L608" s="66"/>
      <c r="M608" s="188"/>
      <c r="O608" s="66"/>
      <c r="P608" s="66"/>
      <c r="Q608" s="66"/>
    </row>
    <row r="609" spans="1:17" x14ac:dyDescent="0.25">
      <c r="A609"/>
      <c r="B609" s="66"/>
      <c r="C609" s="66"/>
      <c r="D609" s="66"/>
      <c r="E609" s="66"/>
      <c r="F609" s="66"/>
      <c r="G609" s="188"/>
      <c r="H609" s="66"/>
      <c r="I609" s="66"/>
      <c r="J609" s="66"/>
      <c r="K609" s="66"/>
      <c r="L609" s="66"/>
      <c r="M609" s="188"/>
      <c r="O609" s="66"/>
      <c r="P609" s="66"/>
      <c r="Q609" s="66"/>
    </row>
    <row r="610" spans="1:17" x14ac:dyDescent="0.25">
      <c r="A610"/>
      <c r="B610" s="66"/>
      <c r="C610" s="66"/>
      <c r="D610" s="66"/>
      <c r="E610" s="66"/>
      <c r="F610" s="66"/>
      <c r="G610" s="188"/>
      <c r="H610" s="66"/>
      <c r="I610" s="66"/>
      <c r="J610" s="66"/>
      <c r="K610" s="66"/>
      <c r="L610" s="66"/>
      <c r="M610" s="188"/>
      <c r="O610" s="66"/>
      <c r="P610" s="66"/>
      <c r="Q610" s="66"/>
    </row>
    <row r="611" spans="1:17" x14ac:dyDescent="0.25">
      <c r="A611"/>
      <c r="B611" s="66"/>
      <c r="C611" s="66"/>
      <c r="D611" s="66"/>
      <c r="E611" s="66"/>
      <c r="F611" s="66"/>
      <c r="G611" s="188"/>
      <c r="H611" s="66"/>
      <c r="I611" s="66"/>
      <c r="J611" s="66"/>
      <c r="K611" s="66"/>
      <c r="L611" s="66"/>
      <c r="M611" s="188"/>
      <c r="O611" s="66"/>
      <c r="P611" s="66"/>
      <c r="Q611" s="66"/>
    </row>
    <row r="612" spans="1:17" x14ac:dyDescent="0.25">
      <c r="A612"/>
      <c r="B612" s="66"/>
      <c r="C612" s="66"/>
      <c r="D612" s="66"/>
      <c r="E612" s="66"/>
      <c r="F612" s="66"/>
      <c r="G612" s="188"/>
      <c r="H612" s="66"/>
      <c r="I612" s="66"/>
      <c r="J612" s="66"/>
      <c r="K612" s="66"/>
      <c r="L612" s="66"/>
      <c r="M612" s="188"/>
      <c r="O612" s="66"/>
      <c r="P612" s="66"/>
      <c r="Q612" s="66"/>
    </row>
    <row r="613" spans="1:17" x14ac:dyDescent="0.25">
      <c r="A613"/>
      <c r="B613" s="66"/>
      <c r="C613" s="66"/>
      <c r="D613" s="66"/>
      <c r="E613" s="66"/>
      <c r="F613" s="66"/>
      <c r="G613" s="188"/>
      <c r="H613" s="66"/>
      <c r="I613" s="66"/>
      <c r="J613" s="66"/>
      <c r="K613" s="66"/>
      <c r="L613" s="66"/>
      <c r="M613" s="188"/>
      <c r="O613" s="66"/>
      <c r="P613" s="66"/>
      <c r="Q613" s="66"/>
    </row>
    <row r="614" spans="1:17" x14ac:dyDescent="0.25">
      <c r="A614"/>
      <c r="B614" s="66"/>
      <c r="C614" s="66"/>
      <c r="D614" s="66"/>
      <c r="E614" s="66"/>
      <c r="F614" s="66"/>
      <c r="G614" s="188"/>
      <c r="H614" s="66"/>
      <c r="I614" s="66"/>
      <c r="J614" s="66"/>
      <c r="K614" s="66"/>
      <c r="L614" s="66"/>
      <c r="M614" s="188"/>
      <c r="O614" s="66"/>
      <c r="P614" s="66"/>
      <c r="Q614" s="66"/>
    </row>
    <row r="615" spans="1:17" x14ac:dyDescent="0.25">
      <c r="A615"/>
      <c r="B615" s="66"/>
      <c r="C615" s="66"/>
      <c r="D615" s="66"/>
      <c r="E615" s="66"/>
      <c r="F615" s="66"/>
      <c r="G615" s="188"/>
      <c r="H615" s="66"/>
      <c r="I615" s="66"/>
      <c r="J615" s="66"/>
      <c r="K615" s="66"/>
      <c r="L615" s="66"/>
      <c r="M615" s="188"/>
      <c r="O615" s="66"/>
      <c r="P615" s="66"/>
      <c r="Q615" s="66"/>
    </row>
    <row r="616" spans="1:17" x14ac:dyDescent="0.25">
      <c r="A616"/>
      <c r="B616" s="66"/>
      <c r="C616" s="66"/>
      <c r="D616" s="66"/>
      <c r="E616" s="66"/>
      <c r="F616" s="66"/>
      <c r="G616" s="188"/>
      <c r="H616" s="66"/>
      <c r="I616" s="66"/>
      <c r="J616" s="66"/>
      <c r="K616" s="66"/>
      <c r="L616" s="66"/>
      <c r="M616" s="188"/>
      <c r="O616" s="66"/>
      <c r="P616" s="66"/>
      <c r="Q616" s="66"/>
    </row>
    <row r="617" spans="1:17" x14ac:dyDescent="0.25">
      <c r="A617"/>
      <c r="B617" s="66"/>
      <c r="C617" s="66"/>
      <c r="D617" s="66"/>
      <c r="E617" s="66"/>
      <c r="F617" s="66"/>
      <c r="G617" s="188"/>
      <c r="H617" s="66"/>
      <c r="I617" s="66"/>
      <c r="J617" s="66"/>
      <c r="K617" s="66"/>
      <c r="L617" s="66"/>
      <c r="M617" s="188"/>
      <c r="O617" s="66"/>
      <c r="P617" s="66"/>
      <c r="Q617" s="66"/>
    </row>
    <row r="618" spans="1:17" x14ac:dyDescent="0.25">
      <c r="A618"/>
      <c r="B618" s="66"/>
      <c r="C618" s="66"/>
      <c r="D618" s="66"/>
      <c r="E618" s="66"/>
      <c r="F618" s="66"/>
      <c r="G618" s="188"/>
      <c r="H618" s="66"/>
      <c r="I618" s="66"/>
      <c r="J618" s="66"/>
      <c r="K618" s="66"/>
      <c r="L618" s="66"/>
      <c r="M618" s="188"/>
      <c r="O618" s="66"/>
      <c r="P618" s="66"/>
      <c r="Q618" s="66"/>
    </row>
    <row r="619" spans="1:17" x14ac:dyDescent="0.25">
      <c r="A619"/>
      <c r="B619" s="66"/>
      <c r="C619" s="66"/>
      <c r="D619" s="66"/>
      <c r="E619" s="66"/>
      <c r="F619" s="66"/>
      <c r="G619" s="188"/>
      <c r="H619" s="66"/>
      <c r="I619" s="66"/>
      <c r="J619" s="66"/>
      <c r="K619" s="66"/>
      <c r="L619" s="66"/>
      <c r="M619" s="188"/>
      <c r="O619" s="66"/>
      <c r="P619" s="66"/>
      <c r="Q619" s="66"/>
    </row>
    <row r="620" spans="1:17" x14ac:dyDescent="0.25">
      <c r="A620"/>
      <c r="B620" s="66"/>
      <c r="C620" s="66"/>
      <c r="D620" s="66"/>
      <c r="E620" s="66"/>
      <c r="F620" s="66"/>
      <c r="G620" s="188"/>
      <c r="H620" s="66"/>
      <c r="I620" s="66"/>
      <c r="J620" s="66"/>
      <c r="K620" s="66"/>
      <c r="L620" s="66"/>
      <c r="M620" s="188"/>
      <c r="O620" s="66"/>
      <c r="P620" s="66"/>
      <c r="Q620" s="66"/>
    </row>
    <row r="621" spans="1:17" x14ac:dyDescent="0.25">
      <c r="A621"/>
      <c r="B621" s="66"/>
      <c r="C621" s="66"/>
      <c r="D621" s="66"/>
      <c r="E621" s="66"/>
      <c r="F621" s="66"/>
      <c r="G621" s="188"/>
      <c r="H621" s="66"/>
      <c r="I621" s="66"/>
      <c r="J621" s="66"/>
      <c r="K621" s="66"/>
      <c r="L621" s="66"/>
      <c r="M621" s="188"/>
      <c r="O621" s="66"/>
      <c r="P621" s="66"/>
      <c r="Q621" s="66"/>
    </row>
    <row r="622" spans="1:17" x14ac:dyDescent="0.25">
      <c r="A622"/>
      <c r="B622" s="66"/>
      <c r="C622" s="66"/>
      <c r="D622" s="66"/>
      <c r="E622" s="66"/>
      <c r="F622" s="66"/>
      <c r="G622" s="188"/>
      <c r="H622" s="66"/>
      <c r="I622" s="66"/>
      <c r="J622" s="66"/>
      <c r="K622" s="66"/>
      <c r="L622" s="66"/>
      <c r="M622" s="188"/>
      <c r="O622" s="66"/>
      <c r="P622" s="66"/>
      <c r="Q622" s="66"/>
    </row>
    <row r="623" spans="1:17" x14ac:dyDescent="0.25">
      <c r="A623"/>
      <c r="B623" s="66"/>
      <c r="C623" s="66"/>
      <c r="D623" s="66"/>
      <c r="E623" s="66"/>
      <c r="F623" s="66"/>
      <c r="G623" s="188"/>
      <c r="H623" s="66"/>
      <c r="I623" s="66"/>
      <c r="J623" s="66"/>
      <c r="K623" s="66"/>
      <c r="L623" s="66"/>
      <c r="M623" s="188"/>
      <c r="O623" s="66"/>
      <c r="P623" s="66"/>
      <c r="Q623" s="66"/>
    </row>
    <row r="624" spans="1:17" x14ac:dyDescent="0.25">
      <c r="A624"/>
      <c r="B624" s="66"/>
      <c r="C624" s="66"/>
      <c r="D624" s="66"/>
      <c r="E624" s="66"/>
      <c r="F624" s="66"/>
      <c r="G624" s="188"/>
      <c r="H624" s="66"/>
      <c r="I624" s="66"/>
      <c r="J624" s="66"/>
      <c r="K624" s="66"/>
      <c r="L624" s="66"/>
      <c r="M624" s="188"/>
      <c r="O624" s="66"/>
      <c r="P624" s="66"/>
      <c r="Q624" s="66"/>
    </row>
    <row r="625" spans="1:17" x14ac:dyDescent="0.25">
      <c r="A625"/>
      <c r="B625" s="66"/>
      <c r="C625" s="66"/>
      <c r="D625" s="66"/>
      <c r="E625" s="66"/>
      <c r="F625" s="66"/>
      <c r="G625" s="188"/>
      <c r="H625" s="66"/>
      <c r="I625" s="66"/>
      <c r="J625" s="66"/>
      <c r="K625" s="66"/>
      <c r="L625" s="66"/>
      <c r="M625" s="188"/>
      <c r="O625" s="66"/>
      <c r="P625" s="66"/>
      <c r="Q625" s="66"/>
    </row>
    <row r="626" spans="1:17" x14ac:dyDescent="0.25">
      <c r="A626"/>
      <c r="B626" s="66"/>
      <c r="C626" s="66"/>
      <c r="D626" s="66"/>
      <c r="E626" s="66"/>
      <c r="F626" s="66"/>
      <c r="G626" s="188"/>
      <c r="H626" s="66"/>
      <c r="I626" s="66"/>
      <c r="J626" s="66"/>
      <c r="K626" s="66"/>
      <c r="L626" s="66"/>
      <c r="M626" s="188"/>
      <c r="O626" s="66"/>
      <c r="P626" s="66"/>
      <c r="Q626" s="66"/>
    </row>
    <row r="627" spans="1:17" x14ac:dyDescent="0.25">
      <c r="A627"/>
      <c r="B627" s="66"/>
      <c r="C627" s="66"/>
      <c r="D627" s="66"/>
      <c r="E627" s="66"/>
      <c r="F627" s="66"/>
      <c r="G627" s="188"/>
      <c r="H627" s="66"/>
      <c r="I627" s="66"/>
      <c r="J627" s="66"/>
      <c r="K627" s="66"/>
      <c r="L627" s="66"/>
      <c r="M627" s="188"/>
      <c r="O627" s="66"/>
      <c r="P627" s="66"/>
      <c r="Q627" s="66"/>
    </row>
    <row r="628" spans="1:17" x14ac:dyDescent="0.25">
      <c r="A628"/>
      <c r="B628" s="66"/>
      <c r="C628" s="66"/>
      <c r="D628" s="66"/>
      <c r="E628" s="66"/>
      <c r="F628" s="66"/>
      <c r="G628" s="188"/>
      <c r="H628" s="66"/>
      <c r="I628" s="66"/>
      <c r="J628" s="66"/>
      <c r="K628" s="66"/>
      <c r="L628" s="66"/>
      <c r="M628" s="188"/>
      <c r="O628" s="66"/>
      <c r="P628" s="66"/>
      <c r="Q628" s="66"/>
    </row>
    <row r="629" spans="1:17" x14ac:dyDescent="0.25">
      <c r="A629"/>
      <c r="B629" s="66"/>
      <c r="C629" s="66"/>
      <c r="D629" s="66"/>
      <c r="E629" s="66"/>
      <c r="F629" s="66"/>
      <c r="G629" s="188"/>
      <c r="H629" s="66"/>
      <c r="I629" s="66"/>
      <c r="J629" s="66"/>
      <c r="K629" s="66"/>
      <c r="L629" s="66"/>
      <c r="M629" s="188"/>
      <c r="O629" s="66"/>
      <c r="P629" s="66"/>
      <c r="Q629" s="66"/>
    </row>
    <row r="630" spans="1:17" x14ac:dyDescent="0.25">
      <c r="A630"/>
      <c r="B630" s="66"/>
      <c r="C630" s="66"/>
      <c r="D630" s="66"/>
      <c r="E630" s="66"/>
      <c r="F630" s="66"/>
      <c r="G630" s="188"/>
      <c r="H630" s="66"/>
      <c r="I630" s="66"/>
      <c r="J630" s="66"/>
      <c r="K630" s="66"/>
      <c r="L630" s="66"/>
      <c r="M630" s="188"/>
      <c r="O630" s="66"/>
      <c r="P630" s="66"/>
      <c r="Q630" s="66"/>
    </row>
    <row r="631" spans="1:17" x14ac:dyDescent="0.25">
      <c r="A631"/>
      <c r="B631" s="66"/>
      <c r="C631" s="66"/>
      <c r="D631" s="66"/>
      <c r="E631" s="66"/>
      <c r="F631" s="66"/>
      <c r="G631" s="188"/>
      <c r="H631" s="66"/>
      <c r="I631" s="66"/>
      <c r="J631" s="66"/>
      <c r="K631" s="66"/>
      <c r="L631" s="66"/>
      <c r="M631" s="188"/>
      <c r="O631" s="66"/>
      <c r="P631" s="66"/>
      <c r="Q631" s="66"/>
    </row>
    <row r="632" spans="1:17" x14ac:dyDescent="0.25">
      <c r="A632"/>
      <c r="B632" s="66"/>
      <c r="C632" s="66"/>
      <c r="D632" s="66"/>
      <c r="E632" s="66"/>
      <c r="F632" s="66"/>
      <c r="G632" s="188"/>
      <c r="H632" s="66"/>
      <c r="I632" s="66"/>
      <c r="J632" s="66"/>
      <c r="K632" s="66"/>
      <c r="L632" s="66"/>
      <c r="M632" s="188"/>
      <c r="O632" s="66"/>
      <c r="P632" s="66"/>
      <c r="Q632" s="66"/>
    </row>
    <row r="633" spans="1:17" x14ac:dyDescent="0.25">
      <c r="A633"/>
      <c r="B633" s="66"/>
      <c r="C633" s="66"/>
      <c r="D633" s="66"/>
      <c r="E633" s="66"/>
      <c r="F633" s="66"/>
      <c r="G633" s="188"/>
      <c r="H633" s="66"/>
      <c r="I633" s="66"/>
      <c r="J633" s="66"/>
      <c r="K633" s="66"/>
      <c r="L633" s="66"/>
      <c r="M633" s="188"/>
      <c r="O633" s="66"/>
      <c r="P633" s="66"/>
      <c r="Q633" s="66"/>
    </row>
    <row r="634" spans="1:17" x14ac:dyDescent="0.25">
      <c r="A634"/>
      <c r="B634" s="66"/>
      <c r="C634" s="66"/>
      <c r="D634" s="66"/>
      <c r="E634" s="66"/>
      <c r="F634" s="66"/>
      <c r="G634" s="188"/>
      <c r="H634" s="66"/>
      <c r="I634" s="66"/>
      <c r="J634" s="66"/>
      <c r="K634" s="66"/>
      <c r="L634" s="66"/>
      <c r="M634" s="188"/>
      <c r="O634" s="66"/>
      <c r="P634" s="66"/>
      <c r="Q634" s="66"/>
    </row>
    <row r="635" spans="1:17" x14ac:dyDescent="0.25">
      <c r="A635"/>
      <c r="B635" s="66"/>
      <c r="C635" s="66"/>
      <c r="D635" s="66"/>
      <c r="E635" s="66"/>
      <c r="F635" s="66"/>
      <c r="G635" s="188"/>
      <c r="H635" s="66"/>
      <c r="I635" s="66"/>
      <c r="J635" s="66"/>
      <c r="K635" s="66"/>
      <c r="L635" s="66"/>
      <c r="M635" s="188"/>
      <c r="O635" s="66"/>
      <c r="P635" s="66"/>
      <c r="Q635" s="66"/>
    </row>
    <row r="636" spans="1:17" x14ac:dyDescent="0.25">
      <c r="A636"/>
      <c r="B636" s="66"/>
      <c r="C636" s="66"/>
      <c r="D636" s="66"/>
      <c r="E636" s="66"/>
      <c r="F636" s="66"/>
      <c r="G636" s="188"/>
      <c r="H636" s="66"/>
      <c r="I636" s="66"/>
      <c r="J636" s="66"/>
      <c r="K636" s="66"/>
      <c r="L636" s="66"/>
      <c r="M636" s="188"/>
      <c r="O636" s="66"/>
      <c r="P636" s="66"/>
      <c r="Q636" s="66"/>
    </row>
    <row r="637" spans="1:17" x14ac:dyDescent="0.25">
      <c r="A637"/>
      <c r="B637" s="66"/>
      <c r="C637" s="66"/>
      <c r="D637" s="66"/>
      <c r="E637" s="66"/>
      <c r="F637" s="66"/>
      <c r="G637" s="188"/>
      <c r="H637" s="66"/>
      <c r="I637" s="66"/>
      <c r="J637" s="66"/>
      <c r="K637" s="66"/>
      <c r="L637" s="66"/>
      <c r="M637" s="188"/>
      <c r="O637" s="66"/>
      <c r="P637" s="66"/>
      <c r="Q637" s="66"/>
    </row>
    <row r="638" spans="1:17" x14ac:dyDescent="0.25">
      <c r="A638"/>
      <c r="B638" s="66"/>
      <c r="C638" s="66"/>
      <c r="D638" s="66"/>
      <c r="E638" s="66"/>
      <c r="F638" s="66"/>
      <c r="G638" s="188"/>
      <c r="H638" s="66"/>
      <c r="I638" s="66"/>
      <c r="J638" s="66"/>
      <c r="K638" s="66"/>
      <c r="L638" s="66"/>
      <c r="M638" s="188"/>
      <c r="O638" s="66"/>
      <c r="P638" s="66"/>
      <c r="Q638" s="66"/>
    </row>
    <row r="639" spans="1:17" x14ac:dyDescent="0.25">
      <c r="A639"/>
      <c r="B639" s="66"/>
      <c r="C639" s="66"/>
      <c r="D639" s="66"/>
      <c r="E639" s="66"/>
      <c r="F639" s="66"/>
      <c r="G639" s="188"/>
      <c r="H639" s="66"/>
      <c r="I639" s="66"/>
      <c r="J639" s="66"/>
      <c r="K639" s="66"/>
      <c r="L639" s="66"/>
      <c r="M639" s="188"/>
      <c r="O639" s="66"/>
      <c r="P639" s="66"/>
      <c r="Q639" s="66"/>
    </row>
    <row r="640" spans="1:17" x14ac:dyDescent="0.25">
      <c r="A640"/>
      <c r="B640" s="66"/>
      <c r="C640" s="66"/>
      <c r="D640" s="66"/>
      <c r="E640" s="66"/>
      <c r="F640" s="66"/>
      <c r="G640" s="188"/>
      <c r="H640" s="66"/>
      <c r="I640" s="66"/>
      <c r="J640" s="66"/>
      <c r="K640" s="66"/>
      <c r="L640" s="66"/>
      <c r="M640" s="188"/>
      <c r="O640" s="66"/>
      <c r="P640" s="66"/>
      <c r="Q640" s="66"/>
    </row>
    <row r="641" spans="1:17" x14ac:dyDescent="0.25">
      <c r="A641"/>
      <c r="B641" s="66"/>
      <c r="C641" s="66"/>
      <c r="D641" s="66"/>
      <c r="E641" s="66"/>
      <c r="F641" s="66"/>
      <c r="G641" s="188"/>
      <c r="H641" s="66"/>
      <c r="I641" s="66"/>
      <c r="J641" s="66"/>
      <c r="K641" s="66"/>
      <c r="L641" s="66"/>
      <c r="M641" s="188"/>
      <c r="O641" s="66"/>
      <c r="P641" s="66"/>
      <c r="Q641" s="66"/>
    </row>
    <row r="642" spans="1:17" x14ac:dyDescent="0.25">
      <c r="A642"/>
      <c r="B642" s="66"/>
      <c r="C642" s="66"/>
      <c r="D642" s="66"/>
      <c r="E642" s="66"/>
      <c r="F642" s="66"/>
      <c r="G642" s="188"/>
      <c r="H642" s="66"/>
      <c r="I642" s="66"/>
      <c r="J642" s="66"/>
      <c r="K642" s="66"/>
      <c r="L642" s="66"/>
      <c r="M642" s="188"/>
      <c r="O642" s="66"/>
      <c r="P642" s="66"/>
      <c r="Q642" s="66"/>
    </row>
    <row r="643" spans="1:17" x14ac:dyDescent="0.25">
      <c r="A643"/>
      <c r="B643" s="66"/>
      <c r="C643" s="66"/>
      <c r="D643" s="66"/>
      <c r="E643" s="66"/>
      <c r="F643" s="66"/>
      <c r="G643" s="188"/>
      <c r="H643" s="66"/>
      <c r="I643" s="66"/>
      <c r="J643" s="66"/>
      <c r="K643" s="66"/>
      <c r="L643" s="66"/>
      <c r="M643" s="188"/>
      <c r="O643" s="66"/>
      <c r="P643" s="66"/>
      <c r="Q643" s="66"/>
    </row>
    <row r="644" spans="1:17" x14ac:dyDescent="0.25">
      <c r="A644"/>
      <c r="B644" s="66"/>
      <c r="C644" s="66"/>
      <c r="D644" s="66"/>
      <c r="E644" s="66"/>
      <c r="F644" s="66"/>
      <c r="G644" s="188"/>
      <c r="H644" s="66"/>
      <c r="I644" s="66"/>
      <c r="J644" s="66"/>
      <c r="K644" s="66"/>
      <c r="L644" s="66"/>
      <c r="M644" s="188"/>
      <c r="O644" s="66"/>
      <c r="P644" s="66"/>
      <c r="Q644" s="66"/>
    </row>
    <row r="645" spans="1:17" x14ac:dyDescent="0.25">
      <c r="A645"/>
      <c r="B645" s="66"/>
      <c r="C645" s="66"/>
      <c r="D645" s="66"/>
      <c r="E645" s="66"/>
      <c r="F645" s="66"/>
      <c r="G645" s="188"/>
      <c r="H645" s="66"/>
      <c r="I645" s="66"/>
      <c r="J645" s="66"/>
      <c r="K645" s="66"/>
      <c r="L645" s="66"/>
      <c r="M645" s="188"/>
      <c r="O645" s="66"/>
      <c r="P645" s="66"/>
      <c r="Q645" s="66"/>
    </row>
    <row r="646" spans="1:17" x14ac:dyDescent="0.25">
      <c r="A646"/>
      <c r="B646" s="66"/>
      <c r="C646" s="66"/>
      <c r="D646" s="66"/>
      <c r="E646" s="66"/>
      <c r="F646" s="66"/>
      <c r="G646" s="188"/>
      <c r="H646" s="66"/>
      <c r="I646" s="66"/>
      <c r="J646" s="66"/>
      <c r="K646" s="66"/>
      <c r="L646" s="66"/>
      <c r="M646" s="188"/>
      <c r="O646" s="66"/>
      <c r="P646" s="66"/>
      <c r="Q646" s="66"/>
    </row>
    <row r="647" spans="1:17" x14ac:dyDescent="0.25">
      <c r="A647"/>
      <c r="B647" s="66"/>
      <c r="C647" s="66"/>
      <c r="D647" s="66"/>
      <c r="E647" s="66"/>
      <c r="F647" s="66"/>
      <c r="G647" s="188"/>
      <c r="H647" s="66"/>
      <c r="I647" s="66"/>
      <c r="J647" s="66"/>
      <c r="K647" s="66"/>
      <c r="L647" s="66"/>
      <c r="M647" s="188"/>
      <c r="O647" s="66"/>
      <c r="P647" s="66"/>
      <c r="Q647" s="66"/>
    </row>
    <row r="648" spans="1:17" x14ac:dyDescent="0.25">
      <c r="A648"/>
      <c r="B648" s="66"/>
      <c r="C648" s="66"/>
      <c r="D648" s="66"/>
      <c r="E648" s="66"/>
      <c r="F648" s="66"/>
      <c r="G648" s="188"/>
      <c r="H648" s="66"/>
      <c r="I648" s="66"/>
      <c r="J648" s="66"/>
      <c r="K648" s="66"/>
      <c r="L648" s="66"/>
      <c r="M648" s="188"/>
      <c r="O648" s="66"/>
      <c r="P648" s="66"/>
      <c r="Q648" s="66"/>
    </row>
    <row r="649" spans="1:17" x14ac:dyDescent="0.25">
      <c r="A649"/>
      <c r="B649" s="66"/>
      <c r="C649" s="66"/>
      <c r="D649" s="66"/>
      <c r="E649" s="66"/>
      <c r="F649" s="66"/>
      <c r="G649" s="188"/>
      <c r="H649" s="66"/>
      <c r="I649" s="66"/>
      <c r="J649" s="66"/>
      <c r="K649" s="66"/>
      <c r="L649" s="66"/>
      <c r="M649" s="188"/>
      <c r="O649" s="66"/>
      <c r="P649" s="66"/>
      <c r="Q649" s="66"/>
    </row>
    <row r="650" spans="1:17" x14ac:dyDescent="0.25">
      <c r="A650"/>
      <c r="B650" s="66"/>
      <c r="C650" s="66"/>
      <c r="D650" s="66"/>
      <c r="E650" s="66"/>
      <c r="F650" s="66"/>
      <c r="G650" s="188"/>
      <c r="H650" s="66"/>
      <c r="I650" s="66"/>
      <c r="J650" s="66"/>
      <c r="K650" s="66"/>
      <c r="L650" s="66"/>
      <c r="M650" s="188"/>
      <c r="O650" s="66"/>
      <c r="P650" s="66"/>
      <c r="Q650" s="66"/>
    </row>
    <row r="651" spans="1:17" x14ac:dyDescent="0.25">
      <c r="A651"/>
      <c r="B651" s="66"/>
      <c r="C651" s="66"/>
      <c r="D651" s="66"/>
      <c r="E651" s="66"/>
      <c r="F651" s="66"/>
      <c r="G651" s="188"/>
      <c r="H651" s="66"/>
      <c r="I651" s="66"/>
      <c r="J651" s="66"/>
      <c r="K651" s="66"/>
      <c r="L651" s="66"/>
      <c r="M651" s="188"/>
      <c r="O651" s="66"/>
      <c r="P651" s="66"/>
      <c r="Q651" s="66"/>
    </row>
    <row r="652" spans="1:17" x14ac:dyDescent="0.25">
      <c r="A652"/>
      <c r="B652" s="66"/>
      <c r="C652" s="66"/>
      <c r="D652" s="66"/>
      <c r="E652" s="66"/>
      <c r="F652" s="66"/>
      <c r="G652" s="188"/>
      <c r="H652" s="66"/>
      <c r="I652" s="66"/>
      <c r="J652" s="66"/>
      <c r="K652" s="66"/>
      <c r="L652" s="66"/>
      <c r="M652" s="188"/>
      <c r="O652" s="66"/>
      <c r="P652" s="66"/>
      <c r="Q652" s="66"/>
    </row>
    <row r="653" spans="1:17" x14ac:dyDescent="0.25">
      <c r="A653"/>
      <c r="B653" s="66"/>
      <c r="C653" s="66"/>
      <c r="D653" s="66"/>
      <c r="E653" s="66"/>
      <c r="F653" s="66"/>
      <c r="G653" s="188"/>
      <c r="H653" s="66"/>
      <c r="I653" s="66"/>
      <c r="J653" s="66"/>
      <c r="K653" s="66"/>
      <c r="L653" s="66"/>
      <c r="M653" s="188"/>
      <c r="O653" s="66"/>
      <c r="P653" s="66"/>
      <c r="Q653" s="66"/>
    </row>
    <row r="654" spans="1:17" x14ac:dyDescent="0.25">
      <c r="A654"/>
      <c r="B654" s="66"/>
      <c r="C654" s="66"/>
      <c r="D654" s="66"/>
      <c r="E654" s="66"/>
      <c r="F654" s="66"/>
      <c r="G654" s="188"/>
      <c r="H654" s="66"/>
      <c r="I654" s="66"/>
      <c r="J654" s="66"/>
      <c r="K654" s="66"/>
      <c r="L654" s="66"/>
      <c r="M654" s="188"/>
      <c r="O654" s="66"/>
      <c r="P654" s="66"/>
      <c r="Q654" s="66"/>
    </row>
    <row r="655" spans="1:17" x14ac:dyDescent="0.25">
      <c r="A655"/>
      <c r="B655" s="66"/>
      <c r="C655" s="66"/>
      <c r="D655" s="66"/>
      <c r="E655" s="66"/>
      <c r="F655" s="66"/>
      <c r="G655" s="188"/>
      <c r="H655" s="66"/>
      <c r="I655" s="66"/>
      <c r="J655" s="66"/>
      <c r="K655" s="66"/>
      <c r="L655" s="66"/>
      <c r="M655" s="188"/>
      <c r="O655" s="66"/>
      <c r="P655" s="66"/>
      <c r="Q655" s="66"/>
    </row>
    <row r="656" spans="1:17" x14ac:dyDescent="0.25">
      <c r="A656"/>
      <c r="B656" s="66"/>
      <c r="C656" s="66"/>
      <c r="D656" s="66"/>
      <c r="E656" s="66"/>
      <c r="F656" s="66"/>
      <c r="G656" s="188"/>
      <c r="H656" s="66"/>
      <c r="I656" s="66"/>
      <c r="J656" s="66"/>
      <c r="K656" s="66"/>
      <c r="L656" s="66"/>
      <c r="M656" s="188"/>
      <c r="O656" s="66"/>
      <c r="P656" s="66"/>
      <c r="Q656" s="66"/>
    </row>
    <row r="657" spans="1:17" x14ac:dyDescent="0.25">
      <c r="A657"/>
      <c r="B657" s="66"/>
      <c r="C657" s="66"/>
      <c r="D657" s="66"/>
      <c r="E657" s="66"/>
      <c r="F657" s="66"/>
      <c r="G657" s="188"/>
      <c r="H657" s="66"/>
      <c r="I657" s="66"/>
      <c r="J657" s="66"/>
      <c r="K657" s="66"/>
      <c r="L657" s="66"/>
      <c r="M657" s="188"/>
      <c r="O657" s="66"/>
      <c r="P657" s="66"/>
      <c r="Q657" s="66"/>
    </row>
    <row r="658" spans="1:17" x14ac:dyDescent="0.25">
      <c r="A658"/>
      <c r="B658" s="66"/>
      <c r="C658" s="66"/>
      <c r="D658" s="66"/>
      <c r="E658" s="66"/>
      <c r="F658" s="66"/>
      <c r="G658" s="188"/>
      <c r="H658" s="66"/>
      <c r="I658" s="66"/>
      <c r="J658" s="66"/>
      <c r="K658" s="66"/>
      <c r="L658" s="66"/>
      <c r="M658" s="188"/>
      <c r="O658" s="66"/>
      <c r="P658" s="66"/>
      <c r="Q658" s="66"/>
    </row>
    <row r="659" spans="1:17" x14ac:dyDescent="0.25">
      <c r="A659"/>
      <c r="B659" s="66"/>
      <c r="C659" s="66"/>
      <c r="D659" s="66"/>
      <c r="E659" s="66"/>
      <c r="F659" s="66"/>
      <c r="G659" s="188"/>
      <c r="H659" s="66"/>
      <c r="I659" s="66"/>
      <c r="J659" s="66"/>
      <c r="K659" s="66"/>
      <c r="L659" s="66"/>
      <c r="M659" s="188"/>
      <c r="O659" s="66"/>
      <c r="P659" s="66"/>
      <c r="Q659" s="66"/>
    </row>
    <row r="660" spans="1:17" x14ac:dyDescent="0.25">
      <c r="A660"/>
      <c r="B660" s="66"/>
      <c r="C660" s="66"/>
      <c r="D660" s="66"/>
      <c r="E660" s="66"/>
      <c r="F660" s="66"/>
      <c r="G660" s="188"/>
      <c r="H660" s="66"/>
      <c r="I660" s="66"/>
      <c r="J660" s="66"/>
      <c r="K660" s="66"/>
      <c r="L660" s="66"/>
      <c r="M660" s="188"/>
      <c r="O660" s="66"/>
      <c r="P660" s="66"/>
      <c r="Q660" s="66"/>
    </row>
    <row r="661" spans="1:17" x14ac:dyDescent="0.25">
      <c r="A661"/>
      <c r="B661" s="66"/>
      <c r="C661" s="66"/>
      <c r="D661" s="66"/>
      <c r="E661" s="66"/>
      <c r="F661" s="66"/>
      <c r="G661" s="188"/>
      <c r="H661" s="66"/>
      <c r="I661" s="66"/>
      <c r="J661" s="66"/>
      <c r="K661" s="66"/>
      <c r="L661" s="66"/>
      <c r="M661" s="188"/>
      <c r="O661" s="66"/>
      <c r="P661" s="66"/>
      <c r="Q661" s="66"/>
    </row>
    <row r="662" spans="1:17" x14ac:dyDescent="0.25">
      <c r="A662"/>
      <c r="B662" s="66"/>
      <c r="C662" s="66"/>
      <c r="D662" s="66"/>
      <c r="E662" s="66"/>
      <c r="F662" s="66"/>
      <c r="G662" s="188"/>
      <c r="H662" s="66"/>
      <c r="I662" s="66"/>
      <c r="J662" s="66"/>
      <c r="K662" s="66"/>
      <c r="L662" s="66"/>
      <c r="M662" s="188"/>
      <c r="O662" s="66"/>
      <c r="P662" s="66"/>
      <c r="Q662" s="66"/>
    </row>
    <row r="663" spans="1:17" x14ac:dyDescent="0.25">
      <c r="A663"/>
      <c r="B663" s="66"/>
      <c r="C663" s="66"/>
      <c r="D663" s="66"/>
      <c r="E663" s="66"/>
      <c r="F663" s="66"/>
      <c r="G663" s="188"/>
      <c r="H663" s="66"/>
      <c r="I663" s="66"/>
      <c r="J663" s="66"/>
      <c r="K663" s="66"/>
      <c r="L663" s="66"/>
      <c r="M663" s="188"/>
      <c r="O663" s="66"/>
      <c r="P663" s="66"/>
      <c r="Q663" s="66"/>
    </row>
    <row r="664" spans="1:17" x14ac:dyDescent="0.25">
      <c r="A664"/>
      <c r="B664" s="66"/>
      <c r="C664" s="66"/>
      <c r="D664" s="66"/>
      <c r="E664" s="66"/>
      <c r="F664" s="66"/>
      <c r="G664" s="188"/>
      <c r="H664" s="66"/>
      <c r="I664" s="66"/>
      <c r="J664" s="66"/>
      <c r="K664" s="66"/>
      <c r="L664" s="66"/>
      <c r="M664" s="188"/>
      <c r="O664" s="66"/>
      <c r="P664" s="66"/>
      <c r="Q664" s="66"/>
    </row>
    <row r="665" spans="1:17" x14ac:dyDescent="0.25">
      <c r="A665"/>
      <c r="B665" s="66"/>
      <c r="C665" s="66"/>
      <c r="D665" s="66"/>
      <c r="E665" s="66"/>
      <c r="F665" s="66"/>
      <c r="G665" s="188"/>
      <c r="H665" s="66"/>
      <c r="I665" s="66"/>
      <c r="J665" s="66"/>
      <c r="K665" s="66"/>
      <c r="L665" s="66"/>
      <c r="M665" s="188"/>
      <c r="O665" s="66"/>
      <c r="P665" s="66"/>
      <c r="Q665" s="66"/>
    </row>
    <row r="666" spans="1:17" x14ac:dyDescent="0.25">
      <c r="A666"/>
      <c r="B666" s="66"/>
      <c r="C666" s="66"/>
      <c r="D666" s="66"/>
      <c r="E666" s="66"/>
      <c r="F666" s="66"/>
      <c r="G666" s="188"/>
      <c r="H666" s="66"/>
      <c r="I666" s="66"/>
      <c r="J666" s="66"/>
      <c r="K666" s="66"/>
      <c r="L666" s="66"/>
      <c r="M666" s="188"/>
      <c r="O666" s="66"/>
      <c r="P666" s="66"/>
      <c r="Q666" s="66"/>
    </row>
    <row r="667" spans="1:17" x14ac:dyDescent="0.25">
      <c r="A667"/>
      <c r="B667" s="66"/>
      <c r="C667" s="66"/>
      <c r="D667" s="66"/>
      <c r="E667" s="66"/>
      <c r="F667" s="66"/>
      <c r="G667" s="188"/>
      <c r="H667" s="66"/>
      <c r="I667" s="66"/>
      <c r="J667" s="66"/>
      <c r="K667" s="66"/>
      <c r="L667" s="66"/>
      <c r="M667" s="188"/>
      <c r="O667" s="66"/>
      <c r="P667" s="66"/>
      <c r="Q667" s="66"/>
    </row>
    <row r="668" spans="1:17" x14ac:dyDescent="0.25">
      <c r="A668"/>
      <c r="B668" s="66"/>
      <c r="C668" s="66"/>
      <c r="D668" s="66"/>
      <c r="E668" s="66"/>
      <c r="F668" s="66"/>
      <c r="G668" s="188"/>
      <c r="H668" s="66"/>
      <c r="I668" s="66"/>
      <c r="J668" s="66"/>
      <c r="K668" s="66"/>
      <c r="L668" s="66"/>
      <c r="M668" s="188"/>
      <c r="O668" s="66"/>
      <c r="P668" s="66"/>
      <c r="Q668" s="66"/>
    </row>
    <row r="669" spans="1:17" x14ac:dyDescent="0.25">
      <c r="A669"/>
      <c r="B669" s="66"/>
      <c r="C669" s="66"/>
      <c r="D669" s="66"/>
      <c r="E669" s="66"/>
      <c r="F669" s="66"/>
      <c r="G669" s="188"/>
      <c r="H669" s="66"/>
      <c r="I669" s="66"/>
      <c r="J669" s="66"/>
      <c r="K669" s="66"/>
      <c r="L669" s="66"/>
      <c r="M669" s="188"/>
      <c r="O669" s="66"/>
      <c r="P669" s="66"/>
      <c r="Q669" s="66"/>
    </row>
    <row r="670" spans="1:17" x14ac:dyDescent="0.25">
      <c r="A670"/>
      <c r="B670" s="66"/>
      <c r="C670" s="66"/>
      <c r="D670" s="66"/>
      <c r="E670" s="66"/>
      <c r="F670" s="66"/>
      <c r="G670" s="188"/>
      <c r="H670" s="66"/>
      <c r="I670" s="66"/>
      <c r="J670" s="66"/>
      <c r="K670" s="66"/>
      <c r="L670" s="66"/>
      <c r="M670" s="188"/>
      <c r="O670" s="66"/>
      <c r="P670" s="66"/>
      <c r="Q670" s="66"/>
    </row>
    <row r="671" spans="1:17" x14ac:dyDescent="0.25">
      <c r="A671"/>
      <c r="B671" s="66"/>
      <c r="C671" s="66"/>
      <c r="D671" s="66"/>
      <c r="E671" s="66"/>
      <c r="F671" s="66"/>
      <c r="G671" s="188"/>
      <c r="H671" s="66"/>
      <c r="I671" s="66"/>
      <c r="J671" s="66"/>
      <c r="K671" s="66"/>
      <c r="L671" s="66"/>
      <c r="M671" s="188"/>
      <c r="O671" s="66"/>
      <c r="P671" s="66"/>
      <c r="Q671" s="66"/>
    </row>
    <row r="672" spans="1:17" x14ac:dyDescent="0.25">
      <c r="A672"/>
      <c r="B672" s="66"/>
      <c r="C672" s="66"/>
      <c r="D672" s="66"/>
      <c r="E672" s="66"/>
      <c r="F672" s="66"/>
      <c r="G672" s="188"/>
      <c r="H672" s="66"/>
      <c r="I672" s="66"/>
      <c r="J672" s="66"/>
      <c r="K672" s="66"/>
      <c r="L672" s="66"/>
      <c r="M672" s="188"/>
      <c r="O672" s="66"/>
      <c r="P672" s="66"/>
      <c r="Q672" s="66"/>
    </row>
    <row r="673" spans="1:17" x14ac:dyDescent="0.25">
      <c r="A673"/>
      <c r="B673" s="66"/>
      <c r="C673" s="66"/>
      <c r="D673" s="66"/>
      <c r="E673" s="66"/>
      <c r="F673" s="66"/>
      <c r="G673" s="188"/>
      <c r="H673" s="66"/>
      <c r="I673" s="66"/>
      <c r="J673" s="66"/>
      <c r="K673" s="66"/>
      <c r="L673" s="66"/>
      <c r="M673" s="188"/>
      <c r="O673" s="66"/>
      <c r="P673" s="66"/>
      <c r="Q673" s="66"/>
    </row>
    <row r="674" spans="1:17" x14ac:dyDescent="0.25">
      <c r="A674"/>
      <c r="B674" s="66"/>
      <c r="C674" s="66"/>
      <c r="D674" s="66"/>
      <c r="E674" s="66"/>
      <c r="F674" s="66"/>
      <c r="G674" s="188"/>
      <c r="H674" s="66"/>
      <c r="I674" s="66"/>
      <c r="J674" s="66"/>
      <c r="K674" s="66"/>
      <c r="L674" s="66"/>
      <c r="M674" s="188"/>
      <c r="O674" s="66"/>
      <c r="P674" s="66"/>
      <c r="Q674" s="66"/>
    </row>
    <row r="675" spans="1:17" x14ac:dyDescent="0.25">
      <c r="A675"/>
      <c r="B675" s="66"/>
      <c r="C675" s="66"/>
      <c r="D675" s="66"/>
      <c r="E675" s="66"/>
      <c r="F675" s="66"/>
      <c r="G675" s="188"/>
      <c r="H675" s="66"/>
      <c r="I675" s="66"/>
      <c r="J675" s="66"/>
      <c r="K675" s="66"/>
      <c r="L675" s="66"/>
      <c r="M675" s="188"/>
      <c r="O675" s="66"/>
      <c r="P675" s="66"/>
      <c r="Q675" s="66"/>
    </row>
    <row r="676" spans="1:17" x14ac:dyDescent="0.25">
      <c r="A676"/>
      <c r="B676" s="66"/>
      <c r="C676" s="66"/>
      <c r="D676" s="66"/>
      <c r="E676" s="66"/>
      <c r="F676" s="66"/>
      <c r="G676" s="188"/>
      <c r="H676" s="66"/>
      <c r="I676" s="66"/>
      <c r="J676" s="66"/>
      <c r="K676" s="66"/>
      <c r="L676" s="66"/>
      <c r="M676" s="188"/>
      <c r="O676" s="66"/>
      <c r="P676" s="66"/>
      <c r="Q676" s="66"/>
    </row>
    <row r="677" spans="1:17" x14ac:dyDescent="0.25">
      <c r="A677"/>
      <c r="B677" s="66"/>
      <c r="C677" s="66"/>
      <c r="D677" s="66"/>
      <c r="E677" s="66"/>
      <c r="F677" s="66"/>
      <c r="G677" s="188"/>
      <c r="H677" s="66"/>
      <c r="I677" s="66"/>
      <c r="J677" s="66"/>
      <c r="K677" s="66"/>
      <c r="L677" s="66"/>
      <c r="M677" s="188"/>
      <c r="O677" s="66"/>
      <c r="P677" s="66"/>
      <c r="Q677" s="66"/>
    </row>
    <row r="678" spans="1:17" x14ac:dyDescent="0.25">
      <c r="A678"/>
      <c r="B678" s="66"/>
      <c r="C678" s="66"/>
      <c r="D678" s="66"/>
      <c r="E678" s="66"/>
      <c r="F678" s="66"/>
      <c r="G678" s="188"/>
      <c r="H678" s="66"/>
      <c r="I678" s="66"/>
      <c r="J678" s="66"/>
      <c r="K678" s="66"/>
      <c r="L678" s="66"/>
      <c r="M678" s="188"/>
      <c r="O678" s="66"/>
      <c r="P678" s="66"/>
      <c r="Q678" s="66"/>
    </row>
    <row r="679" spans="1:17" x14ac:dyDescent="0.25">
      <c r="A679"/>
      <c r="B679" s="66"/>
      <c r="C679" s="66"/>
      <c r="D679" s="66"/>
      <c r="E679" s="66"/>
      <c r="F679" s="66"/>
      <c r="G679" s="188"/>
      <c r="H679" s="66"/>
      <c r="I679" s="66"/>
      <c r="J679" s="66"/>
      <c r="K679" s="66"/>
      <c r="L679" s="66"/>
      <c r="M679" s="188"/>
      <c r="O679" s="66"/>
      <c r="P679" s="66"/>
      <c r="Q679" s="66"/>
    </row>
    <row r="680" spans="1:17" x14ac:dyDescent="0.25">
      <c r="A680"/>
      <c r="B680" s="66"/>
      <c r="C680" s="66"/>
      <c r="D680" s="66"/>
      <c r="E680" s="66"/>
      <c r="F680" s="66"/>
      <c r="G680" s="188"/>
      <c r="H680" s="66"/>
      <c r="I680" s="66"/>
      <c r="J680" s="66"/>
      <c r="K680" s="66"/>
      <c r="L680" s="66"/>
      <c r="M680" s="188"/>
      <c r="O680" s="66"/>
      <c r="P680" s="66"/>
      <c r="Q680" s="66"/>
    </row>
    <row r="681" spans="1:17" x14ac:dyDescent="0.25">
      <c r="A681"/>
      <c r="B681" s="66"/>
      <c r="C681" s="66"/>
      <c r="D681" s="66"/>
      <c r="E681" s="66"/>
      <c r="F681" s="66"/>
      <c r="G681" s="188"/>
      <c r="H681" s="66"/>
      <c r="I681" s="66"/>
      <c r="J681" s="66"/>
      <c r="K681" s="66"/>
      <c r="L681" s="66"/>
      <c r="M681" s="188"/>
      <c r="O681" s="66"/>
      <c r="P681" s="66"/>
      <c r="Q681" s="66"/>
    </row>
    <row r="682" spans="1:17" x14ac:dyDescent="0.25">
      <c r="A682"/>
      <c r="B682" s="66"/>
      <c r="C682" s="66"/>
      <c r="D682" s="66"/>
      <c r="E682" s="66"/>
      <c r="F682" s="66"/>
      <c r="G682" s="188"/>
      <c r="H682" s="66"/>
      <c r="I682" s="66"/>
      <c r="J682" s="66"/>
      <c r="K682" s="66"/>
      <c r="L682" s="66"/>
      <c r="M682" s="188"/>
      <c r="O682" s="66"/>
      <c r="P682" s="66"/>
      <c r="Q682" s="66"/>
    </row>
    <row r="683" spans="1:17" x14ac:dyDescent="0.25">
      <c r="A683"/>
      <c r="B683" s="66"/>
      <c r="C683" s="66"/>
      <c r="D683" s="66"/>
      <c r="E683" s="66"/>
      <c r="F683" s="66"/>
      <c r="G683" s="188"/>
      <c r="H683" s="66"/>
      <c r="I683" s="66"/>
      <c r="J683" s="66"/>
      <c r="K683" s="66"/>
      <c r="L683" s="66"/>
      <c r="M683" s="188"/>
      <c r="O683" s="66"/>
      <c r="P683" s="66"/>
      <c r="Q683" s="66"/>
    </row>
    <row r="684" spans="1:17" x14ac:dyDescent="0.25">
      <c r="A684"/>
      <c r="B684" s="66"/>
      <c r="C684" s="66"/>
      <c r="D684" s="66"/>
      <c r="E684" s="66"/>
      <c r="F684" s="66"/>
      <c r="G684" s="188"/>
      <c r="H684" s="66"/>
      <c r="I684" s="66"/>
      <c r="J684" s="66"/>
      <c r="K684" s="66"/>
      <c r="L684" s="66"/>
      <c r="M684" s="188"/>
      <c r="O684" s="66"/>
      <c r="P684" s="66"/>
      <c r="Q684" s="66"/>
    </row>
    <row r="685" spans="1:17" x14ac:dyDescent="0.25">
      <c r="A685"/>
      <c r="B685" s="66"/>
      <c r="C685" s="66"/>
      <c r="D685" s="66"/>
      <c r="E685" s="66"/>
      <c r="F685" s="66"/>
      <c r="G685" s="188"/>
      <c r="H685" s="66"/>
      <c r="I685" s="66"/>
      <c r="J685" s="66"/>
      <c r="K685" s="66"/>
      <c r="L685" s="66"/>
      <c r="M685" s="188"/>
      <c r="O685" s="66"/>
      <c r="P685" s="66"/>
      <c r="Q685" s="66"/>
    </row>
    <row r="686" spans="1:17" x14ac:dyDescent="0.25">
      <c r="A686"/>
      <c r="B686" s="66"/>
      <c r="C686" s="66"/>
      <c r="D686" s="66"/>
      <c r="E686" s="66"/>
      <c r="F686" s="66"/>
      <c r="G686" s="188"/>
      <c r="H686" s="66"/>
      <c r="I686" s="66"/>
      <c r="J686" s="66"/>
      <c r="K686" s="66"/>
      <c r="L686" s="66"/>
      <c r="M686" s="188"/>
      <c r="O686" s="66"/>
      <c r="P686" s="66"/>
      <c r="Q686" s="66"/>
    </row>
    <row r="687" spans="1:17" x14ac:dyDescent="0.25">
      <c r="A687"/>
      <c r="B687" s="66"/>
      <c r="C687" s="66"/>
      <c r="D687" s="66"/>
      <c r="E687" s="66"/>
      <c r="F687" s="66"/>
      <c r="G687" s="188"/>
      <c r="H687" s="66"/>
      <c r="I687" s="66"/>
      <c r="J687" s="66"/>
      <c r="K687" s="66"/>
      <c r="L687" s="66"/>
      <c r="M687" s="188"/>
      <c r="O687" s="66"/>
      <c r="P687" s="66"/>
      <c r="Q687" s="66"/>
    </row>
    <row r="688" spans="1:17" x14ac:dyDescent="0.25">
      <c r="A688"/>
      <c r="B688" s="66"/>
      <c r="C688" s="66"/>
      <c r="D688" s="66"/>
      <c r="E688" s="66"/>
      <c r="F688" s="66"/>
      <c r="G688" s="188"/>
      <c r="H688" s="66"/>
      <c r="I688" s="66"/>
      <c r="J688" s="66"/>
      <c r="K688" s="66"/>
      <c r="L688" s="66"/>
      <c r="M688" s="188"/>
      <c r="O688" s="66"/>
      <c r="P688" s="66"/>
      <c r="Q688" s="66"/>
    </row>
    <row r="689" spans="1:17" x14ac:dyDescent="0.25">
      <c r="A689"/>
      <c r="B689" s="66"/>
      <c r="C689" s="66"/>
      <c r="D689" s="66"/>
      <c r="E689" s="66"/>
      <c r="F689" s="66"/>
      <c r="G689" s="188"/>
      <c r="H689" s="66"/>
      <c r="I689" s="66"/>
      <c r="J689" s="66"/>
      <c r="K689" s="66"/>
      <c r="L689" s="66"/>
      <c r="M689" s="188"/>
      <c r="O689" s="66"/>
      <c r="P689" s="66"/>
      <c r="Q689" s="66"/>
    </row>
    <row r="690" spans="1:17" x14ac:dyDescent="0.25">
      <c r="A690"/>
      <c r="B690" s="66"/>
      <c r="C690" s="66"/>
      <c r="D690" s="66"/>
      <c r="E690" s="66"/>
      <c r="F690" s="66"/>
      <c r="G690" s="188"/>
      <c r="H690" s="66"/>
      <c r="I690" s="66"/>
      <c r="J690" s="66"/>
      <c r="K690" s="66"/>
      <c r="L690" s="66"/>
      <c r="M690" s="188"/>
      <c r="O690" s="66"/>
      <c r="P690" s="66"/>
      <c r="Q690" s="66"/>
    </row>
    <row r="691" spans="1:17" x14ac:dyDescent="0.25">
      <c r="A691"/>
      <c r="B691" s="66"/>
      <c r="C691" s="66"/>
      <c r="D691" s="66"/>
      <c r="E691" s="66"/>
      <c r="F691" s="66"/>
      <c r="G691" s="188"/>
      <c r="H691" s="66"/>
      <c r="I691" s="66"/>
      <c r="J691" s="66"/>
      <c r="K691" s="66"/>
      <c r="L691" s="66"/>
      <c r="M691" s="188"/>
      <c r="O691" s="66"/>
      <c r="P691" s="66"/>
      <c r="Q691" s="66"/>
    </row>
    <row r="692" spans="1:17" x14ac:dyDescent="0.25">
      <c r="A692"/>
      <c r="B692" s="66"/>
      <c r="C692" s="66"/>
      <c r="D692" s="66"/>
      <c r="E692" s="66"/>
      <c r="F692" s="66"/>
      <c r="G692" s="188"/>
      <c r="H692" s="66"/>
      <c r="I692" s="66"/>
      <c r="J692" s="66"/>
      <c r="K692" s="66"/>
      <c r="L692" s="66"/>
      <c r="M692" s="188"/>
      <c r="O692" s="66"/>
      <c r="P692" s="66"/>
      <c r="Q692" s="66"/>
    </row>
    <row r="693" spans="1:17" x14ac:dyDescent="0.25">
      <c r="A693"/>
      <c r="B693" s="66"/>
      <c r="C693" s="66"/>
      <c r="D693" s="66"/>
      <c r="E693" s="66"/>
      <c r="F693" s="66"/>
      <c r="G693" s="188"/>
      <c r="H693" s="66"/>
      <c r="I693" s="66"/>
      <c r="J693" s="66"/>
      <c r="K693" s="66"/>
      <c r="L693" s="66"/>
      <c r="M693" s="188"/>
      <c r="O693" s="66"/>
      <c r="P693" s="66"/>
      <c r="Q693" s="66"/>
    </row>
    <row r="694" spans="1:17" x14ac:dyDescent="0.25">
      <c r="A694"/>
      <c r="B694" s="66"/>
      <c r="C694" s="66"/>
      <c r="D694" s="66"/>
      <c r="E694" s="66"/>
      <c r="F694" s="66"/>
      <c r="G694" s="188"/>
      <c r="H694" s="66"/>
      <c r="I694" s="66"/>
      <c r="J694" s="66"/>
      <c r="K694" s="66"/>
      <c r="L694" s="66"/>
      <c r="M694" s="188"/>
      <c r="O694" s="66"/>
      <c r="P694" s="66"/>
      <c r="Q694" s="66"/>
    </row>
    <row r="695" spans="1:17" x14ac:dyDescent="0.25">
      <c r="A695"/>
      <c r="B695" s="66"/>
      <c r="C695" s="66"/>
      <c r="D695" s="66"/>
      <c r="E695" s="66"/>
      <c r="F695" s="66"/>
      <c r="G695" s="188"/>
      <c r="H695" s="66"/>
      <c r="I695" s="66"/>
      <c r="J695" s="66"/>
      <c r="K695" s="66"/>
      <c r="L695" s="66"/>
      <c r="M695" s="188"/>
      <c r="O695" s="66"/>
      <c r="P695" s="66"/>
      <c r="Q695" s="66"/>
    </row>
    <row r="696" spans="1:17" x14ac:dyDescent="0.25">
      <c r="A696"/>
      <c r="B696" s="66"/>
      <c r="C696" s="66"/>
      <c r="D696" s="66"/>
      <c r="E696" s="66"/>
      <c r="F696" s="66"/>
      <c r="G696" s="188"/>
      <c r="H696" s="66"/>
      <c r="I696" s="66"/>
      <c r="J696" s="66"/>
      <c r="K696" s="66"/>
      <c r="L696" s="66"/>
      <c r="M696" s="188"/>
      <c r="O696" s="66"/>
      <c r="P696" s="66"/>
      <c r="Q696" s="66"/>
    </row>
    <row r="697" spans="1:17" x14ac:dyDescent="0.25">
      <c r="A697"/>
      <c r="B697" s="66"/>
      <c r="C697" s="66"/>
      <c r="D697" s="66"/>
      <c r="E697" s="66"/>
      <c r="F697" s="66"/>
      <c r="G697" s="188"/>
      <c r="H697" s="66"/>
      <c r="I697" s="66"/>
      <c r="J697" s="66"/>
      <c r="K697" s="66"/>
      <c r="L697" s="66"/>
      <c r="M697" s="188"/>
      <c r="O697" s="66"/>
      <c r="P697" s="66"/>
      <c r="Q697" s="66"/>
    </row>
    <row r="698" spans="1:17" x14ac:dyDescent="0.25">
      <c r="A698"/>
      <c r="B698" s="66"/>
      <c r="C698" s="66"/>
      <c r="D698" s="66"/>
      <c r="E698" s="66"/>
      <c r="F698" s="66"/>
      <c r="G698" s="188"/>
      <c r="H698" s="66"/>
      <c r="I698" s="66"/>
      <c r="J698" s="66"/>
      <c r="K698" s="66"/>
      <c r="L698" s="66"/>
      <c r="M698" s="188"/>
      <c r="O698" s="66"/>
      <c r="P698" s="66"/>
      <c r="Q698" s="66"/>
    </row>
    <row r="699" spans="1:17" x14ac:dyDescent="0.25">
      <c r="A699"/>
      <c r="B699" s="66"/>
      <c r="C699" s="66"/>
      <c r="D699" s="66"/>
      <c r="E699" s="66"/>
      <c r="F699" s="66"/>
      <c r="G699" s="188"/>
      <c r="H699" s="66"/>
      <c r="I699" s="66"/>
      <c r="J699" s="66"/>
      <c r="K699" s="66"/>
      <c r="L699" s="66"/>
      <c r="M699" s="188"/>
      <c r="O699" s="66"/>
      <c r="P699" s="66"/>
      <c r="Q699" s="66"/>
    </row>
    <row r="700" spans="1:17" x14ac:dyDescent="0.25">
      <c r="A700"/>
      <c r="B700" s="66"/>
      <c r="C700" s="66"/>
      <c r="D700" s="66"/>
      <c r="E700" s="66"/>
      <c r="F700" s="66"/>
      <c r="G700" s="188"/>
      <c r="H700" s="66"/>
      <c r="I700" s="66"/>
      <c r="J700" s="66"/>
      <c r="K700" s="66"/>
      <c r="L700" s="66"/>
      <c r="M700" s="188"/>
      <c r="O700" s="66"/>
      <c r="P700" s="66"/>
      <c r="Q700" s="66"/>
    </row>
    <row r="701" spans="1:17" x14ac:dyDescent="0.25">
      <c r="A701"/>
      <c r="B701" s="66"/>
      <c r="C701" s="66"/>
      <c r="D701" s="66"/>
      <c r="E701" s="66"/>
      <c r="F701" s="66"/>
      <c r="G701" s="188"/>
      <c r="H701" s="66"/>
      <c r="I701" s="66"/>
      <c r="J701" s="66"/>
      <c r="K701" s="66"/>
      <c r="L701" s="66"/>
      <c r="M701" s="188"/>
      <c r="O701" s="66"/>
      <c r="P701" s="66"/>
      <c r="Q701" s="66"/>
    </row>
    <row r="702" spans="1:17" x14ac:dyDescent="0.25">
      <c r="A702"/>
      <c r="B702" s="66"/>
      <c r="C702" s="66"/>
      <c r="D702" s="66"/>
      <c r="E702" s="66"/>
      <c r="F702" s="66"/>
      <c r="G702" s="188"/>
      <c r="H702" s="66"/>
      <c r="I702" s="66"/>
      <c r="J702" s="66"/>
      <c r="K702" s="66"/>
      <c r="L702" s="66"/>
      <c r="M702" s="188"/>
      <c r="O702" s="66"/>
      <c r="P702" s="66"/>
      <c r="Q702" s="66"/>
    </row>
    <row r="703" spans="1:17" x14ac:dyDescent="0.25">
      <c r="A703"/>
      <c r="B703" s="66"/>
      <c r="C703" s="66"/>
      <c r="D703" s="66"/>
      <c r="E703" s="66"/>
      <c r="F703" s="66"/>
      <c r="G703" s="188"/>
      <c r="H703" s="66"/>
      <c r="I703" s="66"/>
      <c r="J703" s="66"/>
      <c r="K703" s="66"/>
      <c r="L703" s="66"/>
      <c r="M703" s="188"/>
      <c r="O703" s="66"/>
      <c r="P703" s="66"/>
      <c r="Q703" s="66"/>
    </row>
    <row r="704" spans="1:17" x14ac:dyDescent="0.25">
      <c r="A704"/>
      <c r="B704" s="66"/>
      <c r="C704" s="66"/>
      <c r="D704" s="66"/>
      <c r="E704" s="66"/>
      <c r="F704" s="66"/>
      <c r="G704" s="188"/>
      <c r="H704" s="66"/>
      <c r="I704" s="66"/>
      <c r="J704" s="66"/>
      <c r="K704" s="66"/>
      <c r="L704" s="66"/>
      <c r="M704" s="188"/>
      <c r="O704" s="66"/>
      <c r="P704" s="66"/>
      <c r="Q704" s="66"/>
    </row>
    <row r="705" spans="1:17" x14ac:dyDescent="0.25">
      <c r="A705"/>
      <c r="B705" s="66"/>
      <c r="C705" s="66"/>
      <c r="D705" s="66"/>
      <c r="E705" s="66"/>
      <c r="F705" s="66"/>
      <c r="G705" s="188"/>
      <c r="H705" s="66"/>
      <c r="I705" s="66"/>
      <c r="J705" s="66"/>
      <c r="K705" s="66"/>
      <c r="L705" s="66"/>
      <c r="M705" s="188"/>
      <c r="O705" s="66"/>
      <c r="P705" s="66"/>
      <c r="Q705" s="66"/>
    </row>
    <row r="706" spans="1:17" x14ac:dyDescent="0.25">
      <c r="A706"/>
      <c r="B706" s="66"/>
      <c r="C706" s="66"/>
      <c r="D706" s="66"/>
      <c r="E706" s="66"/>
      <c r="F706" s="66"/>
      <c r="G706" s="188"/>
      <c r="H706" s="66"/>
      <c r="I706" s="66"/>
      <c r="J706" s="66"/>
      <c r="K706" s="66"/>
      <c r="L706" s="66"/>
      <c r="M706" s="188"/>
      <c r="O706" s="66"/>
      <c r="P706" s="66"/>
      <c r="Q706" s="66"/>
    </row>
    <row r="707" spans="1:17" x14ac:dyDescent="0.25">
      <c r="A707"/>
      <c r="B707" s="66"/>
      <c r="C707" s="66"/>
      <c r="D707" s="66"/>
      <c r="E707" s="66"/>
      <c r="F707" s="66"/>
      <c r="G707" s="188"/>
      <c r="H707" s="66"/>
      <c r="I707" s="66"/>
      <c r="J707" s="66"/>
      <c r="K707" s="66"/>
      <c r="L707" s="66"/>
      <c r="M707" s="188"/>
      <c r="O707" s="66"/>
      <c r="P707" s="66"/>
      <c r="Q707" s="66"/>
    </row>
    <row r="708" spans="1:17" x14ac:dyDescent="0.25">
      <c r="A708"/>
      <c r="B708" s="66"/>
      <c r="C708" s="66"/>
      <c r="D708" s="66"/>
      <c r="E708" s="66"/>
      <c r="F708" s="66"/>
      <c r="G708" s="188"/>
      <c r="H708" s="66"/>
      <c r="I708" s="66"/>
      <c r="J708" s="66"/>
      <c r="K708" s="66"/>
      <c r="L708" s="66"/>
      <c r="M708" s="188"/>
      <c r="O708" s="66"/>
      <c r="P708" s="66"/>
      <c r="Q708" s="66"/>
    </row>
    <row r="709" spans="1:17" x14ac:dyDescent="0.25">
      <c r="A709"/>
      <c r="B709" s="66"/>
      <c r="C709" s="66"/>
      <c r="D709" s="66"/>
      <c r="E709" s="66"/>
      <c r="F709" s="66"/>
      <c r="G709" s="188"/>
      <c r="H709" s="66"/>
      <c r="I709" s="66"/>
      <c r="J709" s="66"/>
      <c r="K709" s="66"/>
      <c r="L709" s="66"/>
      <c r="M709" s="188"/>
      <c r="O709" s="66"/>
      <c r="P709" s="66"/>
      <c r="Q709" s="66"/>
    </row>
    <row r="710" spans="1:17" x14ac:dyDescent="0.25">
      <c r="A710"/>
      <c r="B710" s="66"/>
      <c r="C710" s="66"/>
      <c r="D710" s="66"/>
      <c r="E710" s="66"/>
      <c r="F710" s="66"/>
      <c r="G710" s="188"/>
      <c r="H710" s="66"/>
      <c r="I710" s="66"/>
      <c r="J710" s="66"/>
      <c r="K710" s="66"/>
      <c r="L710" s="66"/>
      <c r="M710" s="188"/>
      <c r="O710" s="66"/>
      <c r="P710" s="66"/>
      <c r="Q710" s="66"/>
    </row>
    <row r="711" spans="1:17" x14ac:dyDescent="0.25">
      <c r="A711"/>
      <c r="B711" s="66"/>
      <c r="C711" s="66"/>
      <c r="D711" s="66"/>
      <c r="E711" s="66"/>
      <c r="F711" s="66"/>
      <c r="G711" s="188"/>
      <c r="H711" s="66"/>
      <c r="I711" s="66"/>
      <c r="J711" s="66"/>
      <c r="K711" s="66"/>
      <c r="L711" s="66"/>
      <c r="M711" s="188"/>
      <c r="O711" s="66"/>
      <c r="P711" s="66"/>
      <c r="Q711" s="66"/>
    </row>
    <row r="712" spans="1:17" x14ac:dyDescent="0.25">
      <c r="A712"/>
      <c r="B712" s="66"/>
      <c r="C712" s="66"/>
      <c r="D712" s="66"/>
      <c r="E712" s="66"/>
      <c r="F712" s="66"/>
      <c r="G712" s="188"/>
      <c r="H712" s="66"/>
      <c r="I712" s="66"/>
      <c r="J712" s="66"/>
      <c r="K712" s="66"/>
      <c r="L712" s="66"/>
      <c r="M712" s="188"/>
      <c r="O712" s="66"/>
      <c r="P712" s="66"/>
      <c r="Q712" s="66"/>
    </row>
    <row r="713" spans="1:17" x14ac:dyDescent="0.25">
      <c r="A713"/>
      <c r="B713" s="66"/>
      <c r="C713" s="66"/>
      <c r="D713" s="66"/>
      <c r="E713" s="66"/>
      <c r="F713" s="66"/>
      <c r="G713" s="188"/>
      <c r="H713" s="66"/>
      <c r="I713" s="66"/>
      <c r="J713" s="66"/>
      <c r="K713" s="66"/>
      <c r="L713" s="66"/>
      <c r="M713" s="188"/>
      <c r="O713" s="66"/>
      <c r="P713" s="66"/>
      <c r="Q713" s="66"/>
    </row>
    <row r="714" spans="1:17" x14ac:dyDescent="0.25">
      <c r="A714"/>
      <c r="B714" s="66"/>
      <c r="C714" s="66"/>
      <c r="D714" s="66"/>
      <c r="E714" s="66"/>
      <c r="F714" s="66"/>
      <c r="G714" s="188"/>
      <c r="H714" s="66"/>
      <c r="I714" s="66"/>
      <c r="J714" s="66"/>
      <c r="K714" s="66"/>
      <c r="L714" s="66"/>
      <c r="M714" s="188"/>
      <c r="O714" s="66"/>
      <c r="P714" s="66"/>
      <c r="Q714" s="66"/>
    </row>
    <row r="715" spans="1:17" x14ac:dyDescent="0.25">
      <c r="A715"/>
      <c r="B715" s="66"/>
      <c r="C715" s="66"/>
      <c r="D715" s="66"/>
      <c r="E715" s="66"/>
      <c r="F715" s="66"/>
      <c r="G715" s="188"/>
      <c r="H715" s="66"/>
      <c r="I715" s="66"/>
      <c r="J715" s="66"/>
      <c r="K715" s="66"/>
      <c r="L715" s="66"/>
      <c r="M715" s="188"/>
      <c r="O715" s="66"/>
      <c r="P715" s="66"/>
      <c r="Q715" s="66"/>
    </row>
    <row r="716" spans="1:17" x14ac:dyDescent="0.25">
      <c r="A716"/>
      <c r="B716" s="66"/>
      <c r="C716" s="66"/>
      <c r="D716" s="66"/>
      <c r="E716" s="66"/>
      <c r="F716" s="66"/>
      <c r="G716" s="188"/>
      <c r="H716" s="66"/>
      <c r="I716" s="66"/>
      <c r="J716" s="66"/>
      <c r="K716" s="66"/>
      <c r="L716" s="66"/>
      <c r="M716" s="188"/>
      <c r="O716" s="66"/>
      <c r="P716" s="66"/>
      <c r="Q716" s="66"/>
    </row>
    <row r="717" spans="1:17" x14ac:dyDescent="0.25">
      <c r="A717"/>
      <c r="B717" s="66"/>
      <c r="C717" s="66"/>
      <c r="D717" s="66"/>
      <c r="E717" s="66"/>
      <c r="F717" s="66"/>
      <c r="G717" s="188"/>
      <c r="H717" s="66"/>
      <c r="I717" s="66"/>
      <c r="J717" s="66"/>
      <c r="K717" s="66"/>
      <c r="L717" s="66"/>
      <c r="M717" s="188"/>
      <c r="O717" s="66"/>
      <c r="P717" s="66"/>
      <c r="Q717" s="66"/>
    </row>
    <row r="718" spans="1:17" x14ac:dyDescent="0.25">
      <c r="A718"/>
      <c r="B718" s="66"/>
      <c r="C718" s="66"/>
      <c r="D718" s="66"/>
      <c r="E718" s="66"/>
      <c r="F718" s="66"/>
      <c r="G718" s="188"/>
      <c r="H718" s="66"/>
      <c r="I718" s="66"/>
      <c r="J718" s="66"/>
      <c r="K718" s="66"/>
      <c r="L718" s="66"/>
      <c r="M718" s="188"/>
      <c r="O718" s="66"/>
      <c r="P718" s="66"/>
      <c r="Q718" s="66"/>
    </row>
    <row r="719" spans="1:17" x14ac:dyDescent="0.25">
      <c r="A719"/>
      <c r="B719" s="66"/>
      <c r="C719" s="66"/>
      <c r="D719" s="66"/>
      <c r="E719" s="66"/>
      <c r="F719" s="66"/>
      <c r="G719" s="188"/>
      <c r="H719" s="66"/>
      <c r="I719" s="66"/>
      <c r="J719" s="66"/>
      <c r="K719" s="66"/>
      <c r="L719" s="66"/>
      <c r="M719" s="188"/>
      <c r="O719" s="66"/>
      <c r="P719" s="66"/>
      <c r="Q719" s="66"/>
    </row>
    <row r="720" spans="1:17" x14ac:dyDescent="0.25">
      <c r="A720"/>
      <c r="B720" s="66"/>
      <c r="C720" s="66"/>
      <c r="D720" s="66"/>
      <c r="E720" s="66"/>
      <c r="F720" s="66"/>
      <c r="G720" s="188"/>
      <c r="H720" s="66"/>
      <c r="I720" s="66"/>
      <c r="J720" s="66"/>
      <c r="K720" s="66"/>
      <c r="L720" s="66"/>
      <c r="M720" s="188"/>
      <c r="O720" s="66"/>
      <c r="P720" s="66"/>
      <c r="Q720" s="66"/>
    </row>
    <row r="721" spans="1:17" x14ac:dyDescent="0.25">
      <c r="A721"/>
      <c r="B721" s="66"/>
      <c r="C721" s="66"/>
      <c r="D721" s="66"/>
      <c r="E721" s="66"/>
      <c r="F721" s="66"/>
      <c r="G721" s="188"/>
      <c r="H721" s="66"/>
      <c r="I721" s="66"/>
      <c r="J721" s="66"/>
      <c r="K721" s="66"/>
      <c r="L721" s="66"/>
      <c r="M721" s="188"/>
      <c r="O721" s="66"/>
      <c r="P721" s="66"/>
      <c r="Q721" s="66"/>
    </row>
    <row r="722" spans="1:17" x14ac:dyDescent="0.25">
      <c r="A722"/>
      <c r="B722" s="66"/>
      <c r="C722" s="66"/>
      <c r="D722" s="66"/>
      <c r="E722" s="66"/>
      <c r="F722" s="66"/>
      <c r="G722" s="188"/>
      <c r="H722" s="66"/>
      <c r="I722" s="66"/>
      <c r="J722" s="66"/>
      <c r="K722" s="66"/>
      <c r="L722" s="66"/>
      <c r="M722" s="188"/>
      <c r="O722" s="66"/>
      <c r="P722" s="66"/>
      <c r="Q722" s="66"/>
    </row>
    <row r="723" spans="1:17" x14ac:dyDescent="0.25">
      <c r="A723"/>
      <c r="B723" s="66"/>
      <c r="C723" s="66"/>
      <c r="D723" s="66"/>
      <c r="E723" s="66"/>
      <c r="F723" s="66"/>
      <c r="G723" s="188"/>
      <c r="H723" s="66"/>
      <c r="I723" s="66"/>
      <c r="J723" s="66"/>
      <c r="K723" s="66"/>
      <c r="L723" s="66"/>
      <c r="M723" s="188"/>
      <c r="O723" s="66"/>
      <c r="P723" s="66"/>
      <c r="Q723" s="66"/>
    </row>
    <row r="724" spans="1:17" x14ac:dyDescent="0.25">
      <c r="A724"/>
      <c r="B724" s="66"/>
      <c r="C724" s="66"/>
      <c r="D724" s="66"/>
      <c r="E724" s="66"/>
      <c r="F724" s="66"/>
      <c r="G724" s="188"/>
      <c r="H724" s="66"/>
      <c r="I724" s="66"/>
      <c r="J724" s="66"/>
      <c r="K724" s="66"/>
      <c r="L724" s="66"/>
      <c r="M724" s="188"/>
      <c r="O724" s="66"/>
      <c r="P724" s="66"/>
      <c r="Q724" s="66"/>
    </row>
    <row r="725" spans="1:17" x14ac:dyDescent="0.25">
      <c r="A725"/>
      <c r="B725" s="66"/>
      <c r="C725" s="66"/>
      <c r="D725" s="66"/>
      <c r="E725" s="66"/>
      <c r="F725" s="66"/>
      <c r="G725" s="188"/>
      <c r="H725" s="66"/>
      <c r="I725" s="66"/>
      <c r="J725" s="66"/>
      <c r="K725" s="66"/>
      <c r="L725" s="66"/>
      <c r="M725" s="188"/>
      <c r="O725" s="66"/>
      <c r="P725" s="66"/>
      <c r="Q725" s="66"/>
    </row>
    <row r="726" spans="1:17" x14ac:dyDescent="0.25">
      <c r="A726"/>
      <c r="B726" s="66"/>
      <c r="C726" s="66"/>
      <c r="D726" s="66"/>
      <c r="E726" s="66"/>
      <c r="F726" s="66"/>
      <c r="G726" s="188"/>
      <c r="H726" s="66"/>
      <c r="I726" s="66"/>
      <c r="J726" s="66"/>
      <c r="K726" s="66"/>
      <c r="L726" s="66"/>
      <c r="M726" s="188"/>
      <c r="O726" s="66"/>
      <c r="P726" s="66"/>
      <c r="Q726" s="66"/>
    </row>
    <row r="727" spans="1:17" x14ac:dyDescent="0.25">
      <c r="A727"/>
      <c r="B727" s="66"/>
      <c r="C727" s="66"/>
      <c r="D727" s="66"/>
      <c r="E727" s="66"/>
      <c r="F727" s="66"/>
      <c r="G727" s="188"/>
      <c r="H727" s="66"/>
      <c r="I727" s="66"/>
      <c r="J727" s="66"/>
      <c r="K727" s="66"/>
      <c r="L727" s="66"/>
      <c r="M727" s="188"/>
      <c r="O727" s="66"/>
      <c r="P727" s="66"/>
      <c r="Q727" s="66"/>
    </row>
    <row r="728" spans="1:17" x14ac:dyDescent="0.25">
      <c r="A728"/>
      <c r="B728" s="66"/>
      <c r="C728" s="66"/>
      <c r="D728" s="66"/>
      <c r="E728" s="66"/>
      <c r="F728" s="66"/>
      <c r="G728" s="188"/>
      <c r="H728" s="66"/>
      <c r="I728" s="66"/>
      <c r="J728" s="66"/>
      <c r="K728" s="66"/>
      <c r="L728" s="66"/>
      <c r="M728" s="188"/>
      <c r="O728" s="66"/>
      <c r="P728" s="66"/>
      <c r="Q728" s="66"/>
    </row>
    <row r="729" spans="1:17" x14ac:dyDescent="0.25">
      <c r="A729"/>
      <c r="B729" s="66"/>
      <c r="C729" s="66"/>
      <c r="D729" s="66"/>
      <c r="E729" s="66"/>
      <c r="F729" s="66"/>
      <c r="G729" s="188"/>
      <c r="H729" s="66"/>
      <c r="I729" s="66"/>
      <c r="J729" s="66"/>
      <c r="K729" s="66"/>
      <c r="L729" s="66"/>
      <c r="M729" s="188"/>
      <c r="O729" s="66"/>
      <c r="P729" s="66"/>
      <c r="Q729" s="66"/>
    </row>
    <row r="730" spans="1:17" x14ac:dyDescent="0.25">
      <c r="A730"/>
      <c r="B730" s="66"/>
      <c r="C730" s="66"/>
      <c r="D730" s="66"/>
      <c r="E730" s="66"/>
      <c r="F730" s="66"/>
      <c r="G730" s="188"/>
      <c r="H730" s="66"/>
      <c r="I730" s="66"/>
      <c r="J730" s="66"/>
      <c r="K730" s="66"/>
      <c r="L730" s="66"/>
      <c r="M730" s="188"/>
      <c r="O730" s="66"/>
      <c r="P730" s="66"/>
      <c r="Q730" s="66"/>
    </row>
    <row r="731" spans="1:17" x14ac:dyDescent="0.25">
      <c r="A731"/>
      <c r="B731" s="66"/>
      <c r="C731" s="66"/>
      <c r="D731" s="66"/>
      <c r="E731" s="66"/>
      <c r="F731" s="66"/>
      <c r="G731" s="188"/>
      <c r="H731" s="66"/>
      <c r="I731" s="66"/>
      <c r="J731" s="66"/>
      <c r="K731" s="66"/>
      <c r="L731" s="66"/>
      <c r="M731" s="188"/>
      <c r="O731" s="66"/>
      <c r="P731" s="66"/>
      <c r="Q731" s="66"/>
    </row>
    <row r="732" spans="1:17" x14ac:dyDescent="0.25">
      <c r="A732"/>
      <c r="B732" s="66"/>
      <c r="C732" s="66"/>
      <c r="D732" s="66"/>
      <c r="E732" s="66"/>
      <c r="F732" s="66"/>
      <c r="G732" s="188"/>
      <c r="H732" s="66"/>
      <c r="I732" s="66"/>
      <c r="J732" s="66"/>
      <c r="K732" s="66"/>
      <c r="L732" s="66"/>
      <c r="M732" s="188"/>
      <c r="O732" s="66"/>
      <c r="P732" s="66"/>
      <c r="Q732" s="66"/>
    </row>
    <row r="733" spans="1:17" x14ac:dyDescent="0.25">
      <c r="A733"/>
      <c r="B733" s="66"/>
      <c r="C733" s="66"/>
      <c r="D733" s="66"/>
      <c r="E733" s="66"/>
      <c r="F733" s="66"/>
      <c r="G733" s="188"/>
      <c r="H733" s="66"/>
      <c r="I733" s="66"/>
      <c r="J733" s="66"/>
      <c r="K733" s="66"/>
      <c r="L733" s="66"/>
      <c r="M733" s="188"/>
      <c r="O733" s="66"/>
      <c r="P733" s="66"/>
      <c r="Q733" s="66"/>
    </row>
    <row r="734" spans="1:17" x14ac:dyDescent="0.25">
      <c r="A734"/>
      <c r="B734" s="66"/>
      <c r="C734" s="66"/>
      <c r="D734" s="66"/>
      <c r="E734" s="66"/>
      <c r="F734" s="66"/>
      <c r="G734" s="188"/>
      <c r="H734" s="66"/>
      <c r="I734" s="66"/>
      <c r="J734" s="66"/>
      <c r="K734" s="66"/>
      <c r="L734" s="66"/>
      <c r="M734" s="188"/>
      <c r="O734" s="66"/>
      <c r="P734" s="66"/>
      <c r="Q734" s="66"/>
    </row>
    <row r="735" spans="1:17" x14ac:dyDescent="0.25">
      <c r="A735"/>
      <c r="B735" s="66"/>
      <c r="C735" s="66"/>
      <c r="D735" s="66"/>
      <c r="E735" s="66"/>
      <c r="F735" s="66"/>
      <c r="G735" s="188"/>
      <c r="H735" s="66"/>
      <c r="I735" s="66"/>
      <c r="J735" s="66"/>
      <c r="K735" s="66"/>
      <c r="L735" s="66"/>
      <c r="M735" s="188"/>
      <c r="O735" s="66"/>
      <c r="P735" s="66"/>
      <c r="Q735" s="66"/>
    </row>
    <row r="736" spans="1:17" x14ac:dyDescent="0.25">
      <c r="A736"/>
      <c r="B736" s="66"/>
      <c r="C736" s="66"/>
      <c r="D736" s="66"/>
      <c r="E736" s="66"/>
      <c r="F736" s="66"/>
      <c r="G736" s="188"/>
      <c r="H736" s="66"/>
      <c r="I736" s="66"/>
      <c r="J736" s="66"/>
      <c r="K736" s="66"/>
      <c r="L736" s="66"/>
      <c r="M736" s="188"/>
      <c r="O736" s="66"/>
      <c r="P736" s="66"/>
      <c r="Q736" s="66"/>
    </row>
    <row r="737" spans="1:17" x14ac:dyDescent="0.25">
      <c r="A737"/>
      <c r="B737" s="66"/>
      <c r="C737" s="66"/>
      <c r="D737" s="66"/>
      <c r="E737" s="66"/>
      <c r="F737" s="66"/>
      <c r="G737" s="188"/>
      <c r="H737" s="66"/>
      <c r="I737" s="66"/>
      <c r="J737" s="66"/>
      <c r="K737" s="66"/>
      <c r="L737" s="66"/>
      <c r="M737" s="188"/>
      <c r="O737" s="66"/>
      <c r="P737" s="66"/>
      <c r="Q737" s="66"/>
    </row>
    <row r="738" spans="1:17" x14ac:dyDescent="0.25">
      <c r="A738"/>
      <c r="B738" s="66"/>
      <c r="C738" s="66"/>
      <c r="D738" s="66"/>
      <c r="E738" s="66"/>
      <c r="F738" s="66"/>
      <c r="G738" s="188"/>
      <c r="H738" s="66"/>
      <c r="I738" s="66"/>
      <c r="J738" s="66"/>
      <c r="K738" s="66"/>
      <c r="L738" s="66"/>
      <c r="M738" s="188"/>
      <c r="O738" s="66"/>
      <c r="P738" s="66"/>
      <c r="Q738" s="66"/>
    </row>
    <row r="739" spans="1:17" x14ac:dyDescent="0.25">
      <c r="A739"/>
      <c r="B739" s="66"/>
      <c r="C739" s="66"/>
      <c r="D739" s="66"/>
      <c r="E739" s="66"/>
      <c r="F739" s="66"/>
      <c r="G739" s="188"/>
      <c r="H739" s="66"/>
      <c r="I739" s="66"/>
      <c r="J739" s="66"/>
      <c r="K739" s="66"/>
      <c r="L739" s="66"/>
      <c r="M739" s="188"/>
      <c r="O739" s="66"/>
      <c r="P739" s="66"/>
      <c r="Q739" s="66"/>
    </row>
    <row r="740" spans="1:17" x14ac:dyDescent="0.25">
      <c r="A740"/>
      <c r="B740" s="66"/>
      <c r="C740" s="66"/>
      <c r="D740" s="66"/>
      <c r="E740" s="66"/>
      <c r="F740" s="66"/>
      <c r="G740" s="188"/>
      <c r="H740" s="66"/>
      <c r="I740" s="66"/>
      <c r="J740" s="66"/>
      <c r="K740" s="66"/>
      <c r="L740" s="66"/>
      <c r="M740" s="188"/>
      <c r="O740" s="66"/>
      <c r="P740" s="66"/>
      <c r="Q740" s="66"/>
    </row>
    <row r="741" spans="1:17" x14ac:dyDescent="0.25">
      <c r="A741"/>
      <c r="B741" s="66"/>
      <c r="C741" s="66"/>
      <c r="D741" s="66"/>
      <c r="E741" s="66"/>
      <c r="F741" s="66"/>
      <c r="G741" s="188"/>
      <c r="H741" s="66"/>
      <c r="I741" s="66"/>
      <c r="J741" s="66"/>
      <c r="K741" s="66"/>
      <c r="L741" s="66"/>
      <c r="M741" s="188"/>
      <c r="O741" s="66"/>
      <c r="P741" s="66"/>
      <c r="Q741" s="66"/>
    </row>
    <row r="742" spans="1:17" x14ac:dyDescent="0.25">
      <c r="A742"/>
      <c r="B742" s="66"/>
      <c r="C742" s="66"/>
      <c r="D742" s="66"/>
      <c r="E742" s="66"/>
      <c r="F742" s="66"/>
      <c r="G742" s="188"/>
      <c r="H742" s="66"/>
      <c r="I742" s="66"/>
      <c r="J742" s="66"/>
      <c r="K742" s="66"/>
      <c r="L742" s="66"/>
      <c r="M742" s="188"/>
      <c r="O742" s="66"/>
      <c r="P742" s="66"/>
      <c r="Q742" s="66"/>
    </row>
    <row r="743" spans="1:17" x14ac:dyDescent="0.25">
      <c r="A743"/>
      <c r="B743" s="66"/>
      <c r="C743" s="66"/>
      <c r="D743" s="66"/>
      <c r="E743" s="66"/>
      <c r="F743" s="66"/>
      <c r="G743" s="188"/>
      <c r="H743" s="66"/>
      <c r="I743" s="66"/>
      <c r="J743" s="66"/>
      <c r="K743" s="66"/>
      <c r="L743" s="66"/>
      <c r="M743" s="188"/>
      <c r="O743" s="66"/>
      <c r="P743" s="66"/>
      <c r="Q743" s="66"/>
    </row>
    <row r="744" spans="1:17" x14ac:dyDescent="0.25">
      <c r="A744"/>
      <c r="B744" s="66"/>
      <c r="C744" s="66"/>
      <c r="D744" s="66"/>
      <c r="E744" s="66"/>
      <c r="F744" s="66"/>
      <c r="G744" s="188"/>
      <c r="H744" s="66"/>
      <c r="I744" s="66"/>
      <c r="J744" s="66"/>
      <c r="K744" s="66"/>
      <c r="L744" s="66"/>
      <c r="M744" s="188"/>
      <c r="O744" s="66"/>
      <c r="P744" s="66"/>
      <c r="Q744" s="66"/>
    </row>
    <row r="745" spans="1:17" x14ac:dyDescent="0.25">
      <c r="A745"/>
      <c r="B745" s="66"/>
      <c r="C745" s="66"/>
      <c r="D745" s="66"/>
      <c r="E745" s="66"/>
      <c r="F745" s="66"/>
      <c r="G745" s="188"/>
      <c r="H745" s="66"/>
      <c r="I745" s="66"/>
      <c r="J745" s="66"/>
      <c r="K745" s="66"/>
      <c r="L745" s="66"/>
      <c r="M745" s="188"/>
      <c r="O745" s="66"/>
      <c r="P745" s="66"/>
      <c r="Q745" s="66"/>
    </row>
    <row r="746" spans="1:17" x14ac:dyDescent="0.25">
      <c r="A746"/>
      <c r="B746" s="66"/>
      <c r="C746" s="66"/>
      <c r="D746" s="66"/>
      <c r="E746" s="66"/>
      <c r="F746" s="66"/>
      <c r="G746" s="188"/>
      <c r="H746" s="66"/>
      <c r="I746" s="66"/>
      <c r="J746" s="66"/>
      <c r="K746" s="66"/>
      <c r="L746" s="66"/>
      <c r="M746" s="188"/>
      <c r="O746" s="66"/>
      <c r="P746" s="66"/>
      <c r="Q746" s="66"/>
    </row>
    <row r="747" spans="1:17" x14ac:dyDescent="0.25">
      <c r="A747"/>
      <c r="B747" s="66"/>
      <c r="C747" s="66"/>
      <c r="D747" s="66"/>
      <c r="E747" s="66"/>
      <c r="F747" s="66"/>
      <c r="G747" s="188"/>
      <c r="H747" s="66"/>
      <c r="I747" s="66"/>
      <c r="J747" s="66"/>
      <c r="K747" s="66"/>
      <c r="L747" s="66"/>
      <c r="M747" s="188"/>
      <c r="O747" s="66"/>
      <c r="P747" s="66"/>
      <c r="Q747" s="66"/>
    </row>
    <row r="748" spans="1:17" x14ac:dyDescent="0.25">
      <c r="A748"/>
      <c r="B748" s="66"/>
      <c r="C748" s="66"/>
      <c r="D748" s="66"/>
      <c r="E748" s="66"/>
      <c r="F748" s="66"/>
      <c r="G748" s="188"/>
      <c r="H748" s="66"/>
      <c r="I748" s="66"/>
      <c r="J748" s="66"/>
      <c r="K748" s="66"/>
      <c r="L748" s="66"/>
      <c r="M748" s="188"/>
      <c r="O748" s="66"/>
      <c r="P748" s="66"/>
      <c r="Q748" s="66"/>
    </row>
    <row r="749" spans="1:17" x14ac:dyDescent="0.25">
      <c r="A749"/>
      <c r="B749" s="66"/>
      <c r="C749" s="66"/>
      <c r="D749" s="66"/>
      <c r="E749" s="66"/>
      <c r="F749" s="66"/>
      <c r="G749" s="188"/>
      <c r="H749" s="66"/>
      <c r="I749" s="66"/>
      <c r="J749" s="66"/>
      <c r="K749" s="66"/>
      <c r="L749" s="66"/>
      <c r="M749" s="188"/>
      <c r="O749" s="66"/>
      <c r="P749" s="66"/>
      <c r="Q749" s="66"/>
    </row>
    <row r="750" spans="1:17" x14ac:dyDescent="0.25">
      <c r="A750"/>
      <c r="B750" s="66"/>
      <c r="C750" s="66"/>
      <c r="D750" s="66"/>
      <c r="E750" s="66"/>
      <c r="F750" s="66"/>
      <c r="G750" s="188"/>
      <c r="H750" s="66"/>
      <c r="I750" s="66"/>
      <c r="J750" s="66"/>
      <c r="K750" s="66"/>
      <c r="L750" s="66"/>
      <c r="M750" s="188"/>
      <c r="O750" s="66"/>
      <c r="P750" s="66"/>
      <c r="Q750" s="66"/>
    </row>
    <row r="751" spans="1:17" x14ac:dyDescent="0.25">
      <c r="A751"/>
      <c r="B751" s="66"/>
      <c r="C751" s="66"/>
      <c r="D751" s="66"/>
      <c r="E751" s="66"/>
      <c r="F751" s="66"/>
      <c r="G751" s="188"/>
      <c r="H751" s="66"/>
      <c r="I751" s="66"/>
      <c r="J751" s="66"/>
      <c r="K751" s="66"/>
      <c r="L751" s="66"/>
      <c r="M751" s="188"/>
      <c r="O751" s="66"/>
      <c r="P751" s="66"/>
      <c r="Q751" s="66"/>
    </row>
    <row r="752" spans="1:17" x14ac:dyDescent="0.25">
      <c r="A752"/>
      <c r="B752" s="66"/>
      <c r="C752" s="66"/>
      <c r="D752" s="66"/>
      <c r="E752" s="66"/>
      <c r="F752" s="66"/>
      <c r="G752" s="188"/>
      <c r="H752" s="66"/>
      <c r="I752" s="66"/>
      <c r="J752" s="66"/>
      <c r="K752" s="66"/>
      <c r="L752" s="66"/>
      <c r="M752" s="188"/>
      <c r="O752" s="66"/>
      <c r="P752" s="66"/>
      <c r="Q752" s="66"/>
    </row>
    <row r="753" spans="1:17" x14ac:dyDescent="0.25">
      <c r="A753"/>
      <c r="B753" s="66"/>
      <c r="C753" s="66"/>
      <c r="D753" s="66"/>
      <c r="E753" s="66"/>
      <c r="F753" s="66"/>
      <c r="G753" s="188"/>
      <c r="H753" s="66"/>
      <c r="I753" s="66"/>
      <c r="J753" s="66"/>
      <c r="K753" s="66"/>
      <c r="L753" s="66"/>
      <c r="M753" s="188"/>
      <c r="O753" s="66"/>
      <c r="P753" s="66"/>
      <c r="Q753" s="66"/>
    </row>
    <row r="754" spans="1:17" x14ac:dyDescent="0.25">
      <c r="A754"/>
      <c r="B754" s="66"/>
      <c r="C754" s="66"/>
      <c r="D754" s="66"/>
      <c r="E754" s="66"/>
      <c r="F754" s="66"/>
      <c r="G754" s="188"/>
      <c r="H754" s="66"/>
      <c r="I754" s="66"/>
      <c r="J754" s="66"/>
      <c r="K754" s="66"/>
      <c r="L754" s="66"/>
      <c r="M754" s="188"/>
      <c r="O754" s="66"/>
      <c r="P754" s="66"/>
      <c r="Q754" s="66"/>
    </row>
    <row r="755" spans="1:17" x14ac:dyDescent="0.25">
      <c r="A755"/>
      <c r="B755" s="66"/>
      <c r="C755" s="66"/>
      <c r="D755" s="66"/>
      <c r="E755" s="66"/>
      <c r="F755" s="66"/>
      <c r="G755" s="188"/>
      <c r="H755" s="66"/>
      <c r="I755" s="66"/>
      <c r="J755" s="66"/>
      <c r="K755" s="66"/>
      <c r="L755" s="66"/>
      <c r="M755" s="188"/>
      <c r="O755" s="66"/>
      <c r="P755" s="66"/>
      <c r="Q755" s="66"/>
    </row>
    <row r="756" spans="1:17" x14ac:dyDescent="0.25">
      <c r="A756"/>
      <c r="B756" s="66"/>
      <c r="C756" s="66"/>
      <c r="D756" s="66"/>
      <c r="E756" s="66"/>
      <c r="F756" s="66"/>
      <c r="G756" s="188"/>
      <c r="H756" s="66"/>
      <c r="I756" s="66"/>
      <c r="J756" s="66"/>
      <c r="K756" s="66"/>
      <c r="L756" s="66"/>
      <c r="M756" s="188"/>
      <c r="O756" s="66"/>
      <c r="P756" s="66"/>
      <c r="Q756" s="66"/>
    </row>
    <row r="757" spans="1:17" x14ac:dyDescent="0.25">
      <c r="A757"/>
      <c r="B757" s="66"/>
      <c r="C757" s="66"/>
      <c r="D757" s="66"/>
      <c r="E757" s="66"/>
      <c r="F757" s="66"/>
      <c r="G757" s="188"/>
      <c r="H757" s="66"/>
      <c r="I757" s="66"/>
      <c r="J757" s="66"/>
      <c r="K757" s="66"/>
      <c r="L757" s="66"/>
      <c r="M757" s="188"/>
      <c r="O757" s="66"/>
      <c r="P757" s="66"/>
      <c r="Q757" s="66"/>
    </row>
    <row r="758" spans="1:17" x14ac:dyDescent="0.25">
      <c r="A758"/>
      <c r="B758" s="66"/>
      <c r="C758" s="66"/>
      <c r="D758" s="66"/>
      <c r="E758" s="66"/>
      <c r="F758" s="66"/>
      <c r="G758" s="188"/>
      <c r="H758" s="66"/>
      <c r="I758" s="66"/>
      <c r="J758" s="66"/>
      <c r="K758" s="66"/>
      <c r="L758" s="66"/>
      <c r="M758" s="188"/>
      <c r="O758" s="66"/>
      <c r="P758" s="66"/>
      <c r="Q758" s="66"/>
    </row>
    <row r="759" spans="1:17" x14ac:dyDescent="0.25">
      <c r="A759"/>
      <c r="B759" s="66"/>
      <c r="C759" s="66"/>
      <c r="D759" s="66"/>
      <c r="E759" s="66"/>
      <c r="F759" s="66"/>
      <c r="G759" s="188"/>
      <c r="H759" s="66"/>
      <c r="I759" s="66"/>
      <c r="J759" s="66"/>
      <c r="K759" s="66"/>
      <c r="L759" s="66"/>
      <c r="M759" s="188"/>
      <c r="O759" s="66"/>
      <c r="P759" s="66"/>
      <c r="Q759" s="66"/>
    </row>
    <row r="760" spans="1:17" x14ac:dyDescent="0.25">
      <c r="A760"/>
      <c r="B760" s="66"/>
      <c r="C760" s="66"/>
      <c r="D760" s="66"/>
      <c r="E760" s="66"/>
      <c r="F760" s="66"/>
      <c r="G760" s="188"/>
      <c r="H760" s="66"/>
      <c r="I760" s="66"/>
      <c r="J760" s="66"/>
      <c r="K760" s="66"/>
      <c r="L760" s="66"/>
      <c r="M760" s="188"/>
      <c r="O760" s="66"/>
      <c r="P760" s="66"/>
      <c r="Q760" s="66"/>
    </row>
    <row r="761" spans="1:17" x14ac:dyDescent="0.25">
      <c r="A761"/>
      <c r="B761" s="66"/>
      <c r="C761" s="66"/>
      <c r="D761" s="66"/>
      <c r="E761" s="66"/>
      <c r="F761" s="66"/>
      <c r="G761" s="188"/>
      <c r="H761" s="66"/>
      <c r="I761" s="66"/>
      <c r="J761" s="66"/>
      <c r="K761" s="66"/>
      <c r="L761" s="66"/>
      <c r="M761" s="188"/>
      <c r="O761" s="66"/>
      <c r="P761" s="66"/>
      <c r="Q761" s="66"/>
    </row>
    <row r="762" spans="1:17" x14ac:dyDescent="0.25">
      <c r="A762"/>
      <c r="B762" s="66"/>
      <c r="C762" s="66"/>
      <c r="D762" s="66"/>
      <c r="E762" s="66"/>
      <c r="F762" s="66"/>
      <c r="G762" s="188"/>
      <c r="H762" s="66"/>
      <c r="I762" s="66"/>
      <c r="J762" s="66"/>
      <c r="K762" s="66"/>
      <c r="L762" s="66"/>
      <c r="M762" s="188"/>
      <c r="O762" s="66"/>
      <c r="P762" s="66"/>
      <c r="Q762" s="66"/>
    </row>
    <row r="763" spans="1:17" x14ac:dyDescent="0.25">
      <c r="A763"/>
      <c r="B763" s="66"/>
      <c r="C763" s="66"/>
      <c r="D763" s="66"/>
      <c r="E763" s="66"/>
      <c r="F763" s="66"/>
      <c r="G763" s="188"/>
      <c r="H763" s="66"/>
      <c r="I763" s="66"/>
      <c r="J763" s="66"/>
      <c r="K763" s="66"/>
      <c r="L763" s="66"/>
      <c r="M763" s="188"/>
      <c r="O763" s="66"/>
      <c r="P763" s="66"/>
      <c r="Q763" s="66"/>
    </row>
    <row r="764" spans="1:17" x14ac:dyDescent="0.25">
      <c r="A764"/>
      <c r="B764" s="66"/>
      <c r="C764" s="66"/>
      <c r="D764" s="66"/>
      <c r="E764" s="66"/>
      <c r="F764" s="66"/>
      <c r="G764" s="188"/>
      <c r="H764" s="66"/>
      <c r="I764" s="66"/>
      <c r="J764" s="66"/>
      <c r="K764" s="66"/>
      <c r="L764" s="66"/>
      <c r="M764" s="188"/>
      <c r="O764" s="66"/>
      <c r="P764" s="66"/>
      <c r="Q764" s="66"/>
    </row>
    <row r="765" spans="1:17" x14ac:dyDescent="0.25">
      <c r="A765"/>
      <c r="B765" s="66"/>
      <c r="C765" s="66"/>
      <c r="D765" s="66"/>
      <c r="E765" s="66"/>
      <c r="F765" s="66"/>
      <c r="G765" s="188"/>
      <c r="H765" s="66"/>
      <c r="I765" s="66"/>
      <c r="J765" s="66"/>
      <c r="K765" s="66"/>
      <c r="L765" s="66"/>
      <c r="M765" s="188"/>
      <c r="O765" s="66"/>
      <c r="P765" s="66"/>
      <c r="Q765" s="66"/>
    </row>
    <row r="766" spans="1:17" x14ac:dyDescent="0.25">
      <c r="A766"/>
      <c r="B766" s="66"/>
      <c r="C766" s="66"/>
      <c r="D766" s="66"/>
      <c r="E766" s="66"/>
      <c r="F766" s="66"/>
      <c r="G766" s="188"/>
      <c r="H766" s="66"/>
      <c r="I766" s="66"/>
      <c r="J766" s="66"/>
      <c r="K766" s="66"/>
      <c r="L766" s="66"/>
      <c r="M766" s="188"/>
      <c r="O766" s="66"/>
      <c r="P766" s="66"/>
      <c r="Q766" s="66"/>
    </row>
    <row r="767" spans="1:17" x14ac:dyDescent="0.25">
      <c r="A767"/>
      <c r="B767" s="66"/>
      <c r="C767" s="66"/>
      <c r="D767" s="66"/>
      <c r="E767" s="66"/>
      <c r="F767" s="66"/>
      <c r="G767" s="188"/>
      <c r="H767" s="66"/>
      <c r="I767" s="66"/>
      <c r="J767" s="66"/>
      <c r="K767" s="66"/>
      <c r="L767" s="66"/>
      <c r="M767" s="188"/>
      <c r="O767" s="66"/>
      <c r="P767" s="66"/>
      <c r="Q767" s="66"/>
    </row>
    <row r="768" spans="1:17" x14ac:dyDescent="0.25">
      <c r="A768"/>
      <c r="B768" s="66"/>
      <c r="C768" s="66"/>
      <c r="D768" s="66"/>
      <c r="E768" s="66"/>
      <c r="F768" s="66"/>
      <c r="G768" s="188"/>
      <c r="H768" s="66"/>
      <c r="I768" s="66"/>
      <c r="J768" s="66"/>
      <c r="K768" s="66"/>
      <c r="L768" s="66"/>
      <c r="M768" s="188"/>
      <c r="O768" s="66"/>
      <c r="P768" s="66"/>
      <c r="Q768" s="66"/>
    </row>
    <row r="769" spans="1:17" x14ac:dyDescent="0.25">
      <c r="A769"/>
      <c r="B769" s="66"/>
      <c r="C769" s="66"/>
      <c r="D769" s="66"/>
      <c r="E769" s="66"/>
      <c r="F769" s="66"/>
      <c r="G769" s="188"/>
      <c r="H769" s="66"/>
      <c r="I769" s="66"/>
      <c r="J769" s="66"/>
      <c r="K769" s="66"/>
      <c r="L769" s="66"/>
      <c r="M769" s="188"/>
      <c r="O769" s="66"/>
      <c r="P769" s="66"/>
      <c r="Q769" s="66"/>
    </row>
    <row r="770" spans="1:17" x14ac:dyDescent="0.25">
      <c r="A770"/>
      <c r="B770" s="66"/>
      <c r="C770" s="66"/>
      <c r="D770" s="66"/>
      <c r="E770" s="66"/>
      <c r="F770" s="66"/>
      <c r="G770" s="188"/>
      <c r="H770" s="66"/>
      <c r="I770" s="66"/>
      <c r="J770" s="66"/>
      <c r="K770" s="66"/>
      <c r="L770" s="66"/>
      <c r="M770" s="188"/>
      <c r="O770" s="66"/>
      <c r="P770" s="66"/>
      <c r="Q770" s="66"/>
    </row>
    <row r="771" spans="1:17" x14ac:dyDescent="0.25">
      <c r="A771"/>
      <c r="B771" s="66"/>
      <c r="C771" s="66"/>
      <c r="D771" s="66"/>
      <c r="E771" s="66"/>
      <c r="F771" s="66"/>
      <c r="G771" s="188"/>
      <c r="H771" s="66"/>
      <c r="I771" s="66"/>
      <c r="J771" s="66"/>
      <c r="K771" s="66"/>
      <c r="L771" s="66"/>
      <c r="M771" s="188"/>
      <c r="O771" s="66"/>
      <c r="P771" s="66"/>
      <c r="Q771" s="66"/>
    </row>
    <row r="772" spans="1:17" x14ac:dyDescent="0.25">
      <c r="A772"/>
      <c r="B772" s="66"/>
      <c r="C772" s="66"/>
      <c r="D772" s="66"/>
      <c r="E772" s="66"/>
      <c r="F772" s="66"/>
      <c r="G772" s="188"/>
      <c r="H772" s="66"/>
      <c r="I772" s="66"/>
      <c r="J772" s="66"/>
      <c r="K772" s="66"/>
      <c r="L772" s="66"/>
      <c r="M772" s="188"/>
      <c r="O772" s="66"/>
      <c r="P772" s="66"/>
      <c r="Q772" s="66"/>
    </row>
    <row r="773" spans="1:17" x14ac:dyDescent="0.25">
      <c r="A773"/>
      <c r="B773" s="66"/>
      <c r="C773" s="66"/>
      <c r="D773" s="66"/>
      <c r="E773" s="66"/>
      <c r="F773" s="66"/>
      <c r="G773" s="188"/>
      <c r="H773" s="66"/>
      <c r="I773" s="66"/>
      <c r="J773" s="66"/>
      <c r="K773" s="66"/>
      <c r="L773" s="66"/>
      <c r="M773" s="188"/>
      <c r="O773" s="66"/>
      <c r="P773" s="66"/>
      <c r="Q773" s="66"/>
    </row>
    <row r="774" spans="1:17" x14ac:dyDescent="0.25">
      <c r="A774"/>
      <c r="B774" s="66"/>
      <c r="C774" s="66"/>
      <c r="D774" s="66"/>
      <c r="E774" s="66"/>
      <c r="F774" s="66"/>
      <c r="G774" s="188"/>
      <c r="H774" s="66"/>
      <c r="I774" s="66"/>
      <c r="J774" s="66"/>
      <c r="K774" s="66"/>
      <c r="L774" s="66"/>
      <c r="M774" s="188"/>
      <c r="O774" s="66"/>
      <c r="P774" s="66"/>
      <c r="Q774" s="66"/>
    </row>
    <row r="775" spans="1:17" x14ac:dyDescent="0.25">
      <c r="A775"/>
      <c r="B775" s="66"/>
      <c r="C775" s="66"/>
      <c r="D775" s="66"/>
      <c r="E775" s="66"/>
      <c r="F775" s="66"/>
      <c r="G775" s="188"/>
      <c r="H775" s="66"/>
      <c r="I775" s="66"/>
      <c r="J775" s="66"/>
      <c r="K775" s="66"/>
      <c r="L775" s="66"/>
      <c r="M775" s="188"/>
      <c r="O775" s="66"/>
      <c r="P775" s="66"/>
      <c r="Q775" s="66"/>
    </row>
    <row r="776" spans="1:17" x14ac:dyDescent="0.25">
      <c r="A776"/>
      <c r="B776" s="66"/>
      <c r="C776" s="66"/>
      <c r="D776" s="66"/>
      <c r="E776" s="66"/>
      <c r="F776" s="66"/>
      <c r="G776" s="188"/>
      <c r="H776" s="66"/>
      <c r="I776" s="66"/>
      <c r="J776" s="66"/>
      <c r="K776" s="66"/>
      <c r="L776" s="66"/>
      <c r="M776" s="188"/>
      <c r="O776" s="66"/>
      <c r="P776" s="66"/>
      <c r="Q776" s="66"/>
    </row>
    <row r="777" spans="1:17" x14ac:dyDescent="0.25">
      <c r="A777"/>
      <c r="B777" s="66"/>
      <c r="C777" s="66"/>
      <c r="D777" s="66"/>
      <c r="E777" s="66"/>
      <c r="F777" s="66"/>
      <c r="G777" s="188"/>
      <c r="H777" s="66"/>
      <c r="I777" s="66"/>
      <c r="J777" s="66"/>
      <c r="K777" s="66"/>
      <c r="L777" s="66"/>
      <c r="M777" s="188"/>
      <c r="O777" s="66"/>
      <c r="P777" s="66"/>
      <c r="Q777" s="66"/>
    </row>
    <row r="778" spans="1:17" x14ac:dyDescent="0.25">
      <c r="A778"/>
      <c r="B778" s="66"/>
      <c r="C778" s="66"/>
      <c r="D778" s="66"/>
      <c r="E778" s="66"/>
      <c r="F778" s="66"/>
      <c r="G778" s="188"/>
      <c r="H778" s="66"/>
      <c r="I778" s="66"/>
      <c r="J778" s="66"/>
      <c r="K778" s="66"/>
      <c r="L778" s="66"/>
      <c r="M778" s="188"/>
      <c r="O778" s="66"/>
      <c r="P778" s="66"/>
      <c r="Q778" s="66"/>
    </row>
    <row r="779" spans="1:17" x14ac:dyDescent="0.25">
      <c r="A779"/>
      <c r="B779" s="66"/>
      <c r="C779" s="66"/>
      <c r="D779" s="66"/>
      <c r="E779" s="66"/>
      <c r="F779" s="66"/>
      <c r="G779" s="188"/>
      <c r="H779" s="66"/>
      <c r="I779" s="66"/>
      <c r="J779" s="66"/>
      <c r="K779" s="66"/>
      <c r="L779" s="66"/>
      <c r="M779" s="188"/>
      <c r="O779" s="66"/>
      <c r="P779" s="66"/>
      <c r="Q779" s="66"/>
    </row>
    <row r="780" spans="1:17" x14ac:dyDescent="0.25">
      <c r="A780"/>
      <c r="B780" s="66"/>
      <c r="C780" s="66"/>
      <c r="D780" s="66"/>
      <c r="E780" s="66"/>
      <c r="F780" s="66"/>
      <c r="G780" s="188"/>
      <c r="H780" s="66"/>
      <c r="I780" s="66"/>
      <c r="J780" s="66"/>
      <c r="K780" s="66"/>
      <c r="L780" s="66"/>
      <c r="M780" s="188"/>
      <c r="O780" s="66"/>
      <c r="P780" s="66"/>
      <c r="Q780" s="66"/>
    </row>
    <row r="781" spans="1:17" x14ac:dyDescent="0.25">
      <c r="A781"/>
      <c r="B781" s="66"/>
      <c r="C781" s="66"/>
      <c r="D781" s="66"/>
      <c r="E781" s="66"/>
      <c r="F781" s="66"/>
      <c r="G781" s="188"/>
      <c r="H781" s="66"/>
      <c r="I781" s="66"/>
      <c r="J781" s="66"/>
      <c r="K781" s="66"/>
      <c r="L781" s="66"/>
      <c r="M781" s="188"/>
      <c r="O781" s="66"/>
      <c r="P781" s="66"/>
      <c r="Q781" s="66"/>
    </row>
    <row r="782" spans="1:17" x14ac:dyDescent="0.25">
      <c r="A782"/>
      <c r="B782" s="66"/>
      <c r="C782" s="66"/>
      <c r="D782" s="66"/>
      <c r="E782" s="66"/>
      <c r="F782" s="66"/>
      <c r="G782" s="188"/>
      <c r="H782" s="66"/>
      <c r="I782" s="66"/>
      <c r="J782" s="66"/>
      <c r="K782" s="66"/>
      <c r="L782" s="66"/>
      <c r="M782" s="188"/>
      <c r="O782" s="66"/>
      <c r="P782" s="66"/>
      <c r="Q782" s="66"/>
    </row>
    <row r="783" spans="1:17" x14ac:dyDescent="0.25">
      <c r="A783"/>
      <c r="B783" s="66"/>
      <c r="C783" s="66"/>
      <c r="D783" s="66"/>
      <c r="E783" s="66"/>
      <c r="F783" s="66"/>
      <c r="G783" s="188"/>
      <c r="H783" s="66"/>
      <c r="I783" s="66"/>
      <c r="J783" s="66"/>
      <c r="K783" s="66"/>
      <c r="L783" s="66"/>
      <c r="M783" s="188"/>
      <c r="O783" s="66"/>
      <c r="P783" s="66"/>
      <c r="Q783" s="66"/>
    </row>
    <row r="784" spans="1:17" x14ac:dyDescent="0.25">
      <c r="A784"/>
      <c r="B784" s="66"/>
      <c r="C784" s="66"/>
      <c r="D784" s="66"/>
      <c r="E784" s="66"/>
      <c r="F784" s="66"/>
      <c r="G784" s="188"/>
      <c r="H784" s="66"/>
      <c r="I784" s="66"/>
      <c r="J784" s="66"/>
      <c r="K784" s="66"/>
      <c r="L784" s="66"/>
      <c r="M784" s="188"/>
      <c r="O784" s="66"/>
      <c r="P784" s="66"/>
      <c r="Q784" s="66"/>
    </row>
    <row r="785" spans="1:17" x14ac:dyDescent="0.25">
      <c r="A785"/>
      <c r="B785" s="66"/>
      <c r="C785" s="66"/>
      <c r="D785" s="66"/>
      <c r="E785" s="66"/>
      <c r="F785" s="66"/>
      <c r="G785" s="188"/>
      <c r="H785" s="66"/>
      <c r="I785" s="66"/>
      <c r="J785" s="66"/>
      <c r="K785" s="66"/>
      <c r="L785" s="66"/>
      <c r="M785" s="188"/>
      <c r="O785" s="66"/>
      <c r="P785" s="66"/>
      <c r="Q785" s="66"/>
    </row>
    <row r="786" spans="1:17" x14ac:dyDescent="0.25">
      <c r="A786"/>
      <c r="B786" s="66"/>
      <c r="C786" s="66"/>
      <c r="D786" s="66"/>
      <c r="E786" s="66"/>
      <c r="F786" s="66"/>
      <c r="G786" s="188"/>
      <c r="H786" s="66"/>
      <c r="I786" s="66"/>
      <c r="J786" s="66"/>
      <c r="K786" s="66"/>
      <c r="L786" s="66"/>
      <c r="M786" s="188"/>
      <c r="O786" s="66"/>
      <c r="P786" s="66"/>
      <c r="Q786" s="66"/>
    </row>
    <row r="787" spans="1:17" x14ac:dyDescent="0.25">
      <c r="A787"/>
      <c r="B787" s="66"/>
      <c r="C787" s="66"/>
      <c r="D787" s="66"/>
      <c r="E787" s="66"/>
      <c r="F787" s="66"/>
      <c r="G787" s="188"/>
      <c r="H787" s="66"/>
      <c r="I787" s="66"/>
      <c r="J787" s="66"/>
      <c r="K787" s="66"/>
      <c r="L787" s="66"/>
      <c r="M787" s="188"/>
      <c r="O787" s="66"/>
      <c r="P787" s="66"/>
      <c r="Q787" s="66"/>
    </row>
    <row r="788" spans="1:17" x14ac:dyDescent="0.25">
      <c r="A788"/>
      <c r="B788" s="66"/>
      <c r="C788" s="66"/>
      <c r="D788" s="66"/>
      <c r="E788" s="66"/>
      <c r="F788" s="66"/>
      <c r="G788" s="188"/>
      <c r="H788" s="66"/>
      <c r="I788" s="66"/>
      <c r="J788" s="66"/>
      <c r="K788" s="66"/>
      <c r="L788" s="66"/>
      <c r="M788" s="188"/>
      <c r="O788" s="66"/>
      <c r="P788" s="66"/>
      <c r="Q788" s="66"/>
    </row>
    <row r="789" spans="1:17" x14ac:dyDescent="0.25">
      <c r="A789"/>
      <c r="B789" s="66"/>
      <c r="C789" s="66"/>
      <c r="D789" s="66"/>
      <c r="E789" s="66"/>
      <c r="F789" s="66"/>
      <c r="G789" s="188"/>
      <c r="H789" s="66"/>
      <c r="I789" s="66"/>
      <c r="J789" s="66"/>
      <c r="K789" s="66"/>
      <c r="L789" s="66"/>
      <c r="M789" s="188"/>
      <c r="O789" s="66"/>
      <c r="P789" s="66"/>
      <c r="Q789" s="66"/>
    </row>
    <row r="790" spans="1:17" x14ac:dyDescent="0.25">
      <c r="A790"/>
      <c r="B790" s="66"/>
      <c r="C790" s="66"/>
      <c r="D790" s="66"/>
      <c r="E790" s="66"/>
      <c r="F790" s="66"/>
      <c r="G790" s="188"/>
      <c r="H790" s="66"/>
      <c r="I790" s="66"/>
      <c r="J790" s="66"/>
      <c r="K790" s="66"/>
      <c r="L790" s="66"/>
      <c r="M790" s="188"/>
      <c r="O790" s="66"/>
      <c r="P790" s="66"/>
      <c r="Q790" s="66"/>
    </row>
    <row r="791" spans="1:17" x14ac:dyDescent="0.25">
      <c r="A791"/>
      <c r="B791" s="66"/>
      <c r="C791" s="66"/>
      <c r="D791" s="66"/>
      <c r="E791" s="66"/>
      <c r="F791" s="66"/>
      <c r="G791" s="188"/>
      <c r="H791" s="66"/>
      <c r="I791" s="66"/>
      <c r="J791" s="66"/>
      <c r="K791" s="66"/>
      <c r="L791" s="66"/>
      <c r="M791" s="188"/>
      <c r="O791" s="66"/>
      <c r="P791" s="66"/>
      <c r="Q791" s="66"/>
    </row>
    <row r="792" spans="1:17" x14ac:dyDescent="0.25">
      <c r="A792"/>
      <c r="B792" s="66"/>
      <c r="C792" s="66"/>
      <c r="D792" s="66"/>
      <c r="E792" s="66"/>
      <c r="F792" s="66"/>
      <c r="G792" s="188"/>
      <c r="H792" s="66"/>
      <c r="I792" s="66"/>
      <c r="J792" s="66"/>
      <c r="K792" s="66"/>
      <c r="L792" s="66"/>
      <c r="M792" s="188"/>
      <c r="O792" s="66"/>
      <c r="P792" s="66"/>
      <c r="Q792" s="66"/>
    </row>
    <row r="793" spans="1:17" x14ac:dyDescent="0.25">
      <c r="A793"/>
      <c r="B793" s="66"/>
      <c r="C793" s="66"/>
      <c r="D793" s="66"/>
      <c r="E793" s="66"/>
      <c r="F793" s="66"/>
      <c r="G793" s="188"/>
      <c r="H793" s="66"/>
      <c r="I793" s="66"/>
      <c r="J793" s="66"/>
      <c r="K793" s="66"/>
      <c r="L793" s="66"/>
      <c r="M793" s="188"/>
      <c r="O793" s="66"/>
      <c r="P793" s="66"/>
      <c r="Q793" s="66"/>
    </row>
    <row r="794" spans="1:17" x14ac:dyDescent="0.25">
      <c r="A794"/>
      <c r="B794" s="66"/>
      <c r="C794" s="66"/>
      <c r="D794" s="66"/>
      <c r="E794" s="66"/>
      <c r="F794" s="66"/>
      <c r="G794" s="188"/>
      <c r="H794" s="66"/>
      <c r="I794" s="66"/>
      <c r="J794" s="66"/>
      <c r="K794" s="66"/>
      <c r="L794" s="66"/>
      <c r="M794" s="188"/>
      <c r="O794" s="66"/>
      <c r="P794" s="66"/>
      <c r="Q794" s="66"/>
    </row>
    <row r="795" spans="1:17" x14ac:dyDescent="0.25">
      <c r="A795"/>
      <c r="B795" s="66"/>
      <c r="C795" s="66"/>
      <c r="D795" s="66"/>
      <c r="E795" s="66"/>
      <c r="F795" s="66"/>
      <c r="G795" s="188"/>
      <c r="H795" s="66"/>
      <c r="I795" s="66"/>
      <c r="J795" s="66"/>
      <c r="K795" s="66"/>
      <c r="L795" s="66"/>
      <c r="M795" s="188"/>
      <c r="O795" s="66"/>
      <c r="P795" s="66"/>
      <c r="Q795" s="66"/>
    </row>
    <row r="796" spans="1:17" x14ac:dyDescent="0.25">
      <c r="A796"/>
      <c r="B796" s="66"/>
      <c r="C796" s="66"/>
      <c r="D796" s="66"/>
      <c r="E796" s="66"/>
      <c r="F796" s="66"/>
      <c r="G796" s="188"/>
      <c r="H796" s="66"/>
      <c r="I796" s="66"/>
      <c r="J796" s="66"/>
      <c r="K796" s="66"/>
      <c r="L796" s="66"/>
      <c r="M796" s="188"/>
      <c r="O796" s="66"/>
      <c r="P796" s="66"/>
      <c r="Q796" s="66"/>
    </row>
    <row r="797" spans="1:17" x14ac:dyDescent="0.25">
      <c r="A797"/>
      <c r="B797" s="66"/>
      <c r="C797" s="66"/>
      <c r="D797" s="66"/>
      <c r="E797" s="66"/>
      <c r="F797" s="66"/>
      <c r="G797" s="188"/>
      <c r="H797" s="66"/>
      <c r="I797" s="66"/>
      <c r="J797" s="66"/>
      <c r="K797" s="66"/>
      <c r="L797" s="66"/>
      <c r="M797" s="188"/>
      <c r="O797" s="66"/>
      <c r="P797" s="66"/>
      <c r="Q797" s="66"/>
    </row>
    <row r="798" spans="1:17" x14ac:dyDescent="0.25">
      <c r="A798"/>
      <c r="B798" s="66"/>
      <c r="C798" s="66"/>
      <c r="D798" s="66"/>
      <c r="E798" s="66"/>
      <c r="F798" s="66"/>
      <c r="G798" s="188"/>
      <c r="H798" s="66"/>
      <c r="I798" s="66"/>
      <c r="J798" s="66"/>
      <c r="K798" s="66"/>
      <c r="L798" s="66"/>
      <c r="M798" s="188"/>
      <c r="O798" s="66"/>
      <c r="P798" s="66"/>
      <c r="Q798" s="66"/>
    </row>
    <row r="799" spans="1:17" x14ac:dyDescent="0.25">
      <c r="A799"/>
      <c r="B799" s="66"/>
      <c r="C799" s="66"/>
      <c r="D799" s="66"/>
      <c r="E799" s="66"/>
      <c r="F799" s="66"/>
      <c r="G799" s="188"/>
      <c r="H799" s="66"/>
      <c r="I799" s="66"/>
      <c r="J799" s="66"/>
      <c r="K799" s="66"/>
      <c r="L799" s="66"/>
      <c r="M799" s="188"/>
      <c r="O799" s="66"/>
      <c r="P799" s="66"/>
      <c r="Q799" s="66"/>
    </row>
    <row r="800" spans="1:17" x14ac:dyDescent="0.25">
      <c r="A800"/>
      <c r="B800" s="66"/>
      <c r="C800" s="66"/>
      <c r="D800" s="66"/>
      <c r="E800" s="66"/>
      <c r="F800" s="66"/>
      <c r="G800" s="188"/>
      <c r="H800" s="66"/>
      <c r="I800" s="66"/>
      <c r="J800" s="66"/>
      <c r="K800" s="66"/>
      <c r="L800" s="66"/>
      <c r="M800" s="188"/>
      <c r="O800" s="66"/>
      <c r="P800" s="66"/>
      <c r="Q800" s="66"/>
    </row>
    <row r="801" spans="1:17" x14ac:dyDescent="0.25">
      <c r="A801"/>
      <c r="B801" s="66"/>
      <c r="C801" s="66"/>
      <c r="D801" s="66"/>
      <c r="E801" s="66"/>
      <c r="F801" s="66"/>
      <c r="G801" s="188"/>
      <c r="H801" s="66"/>
      <c r="I801" s="66"/>
      <c r="J801" s="66"/>
      <c r="K801" s="66"/>
      <c r="L801" s="66"/>
      <c r="M801" s="188"/>
      <c r="O801" s="66"/>
      <c r="P801" s="66"/>
      <c r="Q801" s="66"/>
    </row>
    <row r="802" spans="1:17" x14ac:dyDescent="0.25">
      <c r="A802"/>
      <c r="B802" s="66"/>
      <c r="C802" s="66"/>
      <c r="D802" s="66"/>
      <c r="E802" s="66"/>
      <c r="F802" s="66"/>
      <c r="G802" s="188"/>
      <c r="H802" s="66"/>
      <c r="I802" s="66"/>
      <c r="J802" s="66"/>
      <c r="K802" s="66"/>
      <c r="L802" s="66"/>
      <c r="M802" s="188"/>
      <c r="O802" s="66"/>
      <c r="P802" s="66"/>
      <c r="Q802" s="66"/>
    </row>
    <row r="803" spans="1:17" x14ac:dyDescent="0.25">
      <c r="A803"/>
      <c r="B803" s="66"/>
      <c r="C803" s="66"/>
      <c r="D803" s="66"/>
      <c r="E803" s="66"/>
      <c r="F803" s="66"/>
      <c r="G803" s="188"/>
      <c r="H803" s="66"/>
      <c r="I803" s="66"/>
      <c r="J803" s="66"/>
      <c r="K803" s="66"/>
      <c r="L803" s="66"/>
      <c r="M803" s="188"/>
      <c r="O803" s="66"/>
      <c r="P803" s="66"/>
      <c r="Q803" s="66"/>
    </row>
    <row r="804" spans="1:17" x14ac:dyDescent="0.25">
      <c r="A804"/>
      <c r="B804" s="66"/>
      <c r="C804" s="66"/>
      <c r="D804" s="66"/>
      <c r="E804" s="66"/>
      <c r="F804" s="66"/>
      <c r="G804" s="188"/>
      <c r="H804" s="66"/>
      <c r="I804" s="66"/>
      <c r="J804" s="66"/>
      <c r="K804" s="66"/>
      <c r="L804" s="66"/>
      <c r="M804" s="188"/>
      <c r="O804" s="66"/>
      <c r="P804" s="66"/>
      <c r="Q804" s="66"/>
    </row>
    <row r="805" spans="1:17" x14ac:dyDescent="0.25">
      <c r="A805"/>
      <c r="B805" s="66"/>
      <c r="C805" s="66"/>
      <c r="D805" s="66"/>
      <c r="E805" s="66"/>
      <c r="F805" s="66"/>
      <c r="G805" s="188"/>
      <c r="H805" s="66"/>
      <c r="I805" s="66"/>
      <c r="J805" s="66"/>
      <c r="K805" s="66"/>
      <c r="L805" s="66"/>
      <c r="M805" s="188"/>
      <c r="O805" s="66"/>
      <c r="P805" s="66"/>
      <c r="Q805" s="66"/>
    </row>
    <row r="806" spans="1:17" x14ac:dyDescent="0.25">
      <c r="A806"/>
      <c r="B806" s="66"/>
      <c r="C806" s="66"/>
      <c r="D806" s="66"/>
      <c r="E806" s="66"/>
      <c r="F806" s="66"/>
      <c r="G806" s="188"/>
      <c r="H806" s="66"/>
      <c r="I806" s="66"/>
      <c r="J806" s="66"/>
      <c r="K806" s="66"/>
      <c r="L806" s="66"/>
      <c r="M806" s="188"/>
      <c r="O806" s="66"/>
      <c r="P806" s="66"/>
      <c r="Q806" s="66"/>
    </row>
    <row r="807" spans="1:17" x14ac:dyDescent="0.25">
      <c r="A807"/>
      <c r="B807" s="66"/>
      <c r="C807" s="66"/>
      <c r="D807" s="66"/>
      <c r="E807" s="66"/>
      <c r="F807" s="66"/>
      <c r="G807" s="188"/>
      <c r="H807" s="66"/>
      <c r="I807" s="66"/>
      <c r="J807" s="66"/>
      <c r="K807" s="66"/>
      <c r="L807" s="66"/>
      <c r="M807" s="188"/>
      <c r="O807" s="66"/>
      <c r="P807" s="66"/>
      <c r="Q807" s="66"/>
    </row>
    <row r="808" spans="1:17" x14ac:dyDescent="0.25">
      <c r="A808"/>
      <c r="B808" s="66"/>
      <c r="C808" s="66"/>
      <c r="D808" s="66"/>
      <c r="E808" s="66"/>
      <c r="F808" s="66"/>
      <c r="G808" s="188"/>
      <c r="H808" s="66"/>
      <c r="I808" s="66"/>
      <c r="J808" s="66"/>
      <c r="K808" s="66"/>
      <c r="L808" s="66"/>
      <c r="M808" s="188"/>
      <c r="O808" s="66"/>
      <c r="P808" s="66"/>
      <c r="Q808" s="66"/>
    </row>
    <row r="809" spans="1:17" x14ac:dyDescent="0.25">
      <c r="A809"/>
      <c r="B809" s="66"/>
      <c r="C809" s="66"/>
      <c r="D809" s="66"/>
      <c r="E809" s="66"/>
      <c r="F809" s="66"/>
      <c r="G809" s="188"/>
      <c r="H809" s="66"/>
      <c r="I809" s="66"/>
      <c r="J809" s="66"/>
      <c r="K809" s="66"/>
      <c r="L809" s="66"/>
      <c r="M809" s="188"/>
      <c r="O809" s="66"/>
      <c r="P809" s="66"/>
      <c r="Q809" s="66"/>
    </row>
    <row r="810" spans="1:17" x14ac:dyDescent="0.25">
      <c r="A810"/>
      <c r="B810" s="66"/>
      <c r="C810" s="66"/>
      <c r="D810" s="66"/>
      <c r="E810" s="66"/>
      <c r="F810" s="66"/>
      <c r="G810" s="188"/>
      <c r="H810" s="66"/>
      <c r="I810" s="66"/>
      <c r="J810" s="66"/>
      <c r="K810" s="66"/>
      <c r="L810" s="66"/>
      <c r="M810" s="188"/>
      <c r="O810" s="66"/>
      <c r="P810" s="66"/>
      <c r="Q810" s="66"/>
    </row>
    <row r="811" spans="1:17" x14ac:dyDescent="0.25">
      <c r="A811"/>
      <c r="B811" s="66"/>
      <c r="C811" s="66"/>
      <c r="D811" s="66"/>
      <c r="E811" s="66"/>
      <c r="F811" s="66"/>
      <c r="G811" s="188"/>
      <c r="H811" s="66"/>
      <c r="I811" s="66"/>
      <c r="J811" s="66"/>
      <c r="K811" s="66"/>
      <c r="L811" s="66"/>
      <c r="M811" s="188"/>
      <c r="O811" s="66"/>
      <c r="P811" s="66"/>
      <c r="Q811" s="66"/>
    </row>
    <row r="812" spans="1:17" x14ac:dyDescent="0.25">
      <c r="A812"/>
      <c r="B812" s="66"/>
      <c r="C812" s="66"/>
      <c r="D812" s="66"/>
      <c r="E812" s="66"/>
      <c r="F812" s="66"/>
      <c r="G812" s="188"/>
      <c r="H812" s="66"/>
      <c r="I812" s="66"/>
      <c r="J812" s="66"/>
      <c r="K812" s="66"/>
      <c r="L812" s="66"/>
      <c r="M812" s="188"/>
      <c r="O812" s="66"/>
      <c r="P812" s="66"/>
      <c r="Q812" s="66"/>
    </row>
    <row r="813" spans="1:17" x14ac:dyDescent="0.25">
      <c r="A813"/>
      <c r="B813" s="66"/>
      <c r="C813" s="66"/>
      <c r="D813" s="66"/>
      <c r="E813" s="66"/>
      <c r="F813" s="66"/>
      <c r="G813" s="188"/>
      <c r="H813" s="66"/>
      <c r="I813" s="66"/>
      <c r="J813" s="66"/>
      <c r="K813" s="66"/>
      <c r="L813" s="66"/>
      <c r="M813" s="188"/>
      <c r="O813" s="66"/>
      <c r="P813" s="66"/>
      <c r="Q813" s="66"/>
    </row>
    <row r="814" spans="1:17" x14ac:dyDescent="0.25">
      <c r="A814"/>
      <c r="B814" s="66"/>
      <c r="C814" s="66"/>
      <c r="D814" s="66"/>
      <c r="E814" s="66"/>
      <c r="F814" s="66"/>
      <c r="G814" s="188"/>
      <c r="H814" s="66"/>
      <c r="I814" s="66"/>
      <c r="J814" s="66"/>
      <c r="K814" s="66"/>
      <c r="L814" s="66"/>
      <c r="M814" s="188"/>
      <c r="O814" s="66"/>
      <c r="P814" s="66"/>
      <c r="Q814" s="66"/>
    </row>
    <row r="815" spans="1:17" x14ac:dyDescent="0.25">
      <c r="A815"/>
      <c r="B815" s="66"/>
      <c r="C815" s="66"/>
      <c r="D815" s="66"/>
      <c r="E815" s="66"/>
      <c r="F815" s="66"/>
      <c r="G815" s="188"/>
      <c r="H815" s="66"/>
      <c r="I815" s="66"/>
      <c r="J815" s="66"/>
      <c r="K815" s="66"/>
      <c r="L815" s="66"/>
      <c r="M815" s="188"/>
      <c r="O815" s="66"/>
      <c r="P815" s="66"/>
      <c r="Q815" s="66"/>
    </row>
    <row r="816" spans="1:17" x14ac:dyDescent="0.25">
      <c r="A816"/>
      <c r="B816" s="66"/>
      <c r="C816" s="66"/>
      <c r="D816" s="66"/>
      <c r="E816" s="66"/>
      <c r="F816" s="66"/>
      <c r="G816" s="188"/>
      <c r="H816" s="66"/>
      <c r="I816" s="66"/>
      <c r="J816" s="66"/>
      <c r="K816" s="66"/>
      <c r="L816" s="66"/>
      <c r="M816" s="188"/>
      <c r="O816" s="66"/>
      <c r="P816" s="66"/>
      <c r="Q816" s="66"/>
    </row>
    <row r="817" spans="1:17" x14ac:dyDescent="0.25">
      <c r="A817"/>
      <c r="B817" s="66"/>
      <c r="C817" s="66"/>
      <c r="D817" s="66"/>
      <c r="E817" s="66"/>
      <c r="F817" s="66"/>
      <c r="G817" s="188"/>
      <c r="H817" s="66"/>
      <c r="I817" s="66"/>
      <c r="J817" s="66"/>
      <c r="K817" s="66"/>
      <c r="L817" s="66"/>
      <c r="M817" s="188"/>
      <c r="O817" s="66"/>
      <c r="P817" s="66"/>
      <c r="Q817" s="66"/>
    </row>
    <row r="818" spans="1:17" x14ac:dyDescent="0.25">
      <c r="A818"/>
      <c r="B818" s="66"/>
      <c r="C818" s="66"/>
      <c r="D818" s="66"/>
      <c r="E818" s="66"/>
      <c r="F818" s="66"/>
      <c r="G818" s="188"/>
      <c r="H818" s="66"/>
      <c r="I818" s="66"/>
      <c r="J818" s="66"/>
      <c r="K818" s="66"/>
      <c r="L818" s="66"/>
      <c r="M818" s="188"/>
      <c r="O818" s="66"/>
      <c r="P818" s="66"/>
      <c r="Q818" s="66"/>
    </row>
    <row r="819" spans="1:17" x14ac:dyDescent="0.25">
      <c r="A819"/>
      <c r="B819" s="66"/>
      <c r="C819" s="66"/>
      <c r="D819" s="66"/>
      <c r="E819" s="66"/>
      <c r="F819" s="66"/>
      <c r="G819" s="188"/>
      <c r="H819" s="66"/>
      <c r="I819" s="66"/>
      <c r="J819" s="66"/>
      <c r="K819" s="66"/>
      <c r="L819" s="66"/>
      <c r="M819" s="188"/>
      <c r="O819" s="66"/>
      <c r="P819" s="66"/>
      <c r="Q819" s="66"/>
    </row>
    <row r="820" spans="1:17" x14ac:dyDescent="0.25">
      <c r="A820"/>
      <c r="B820" s="66"/>
      <c r="C820" s="66"/>
      <c r="D820" s="66"/>
      <c r="E820" s="66"/>
      <c r="F820" s="66"/>
      <c r="G820" s="188"/>
      <c r="H820" s="66"/>
      <c r="I820" s="66"/>
      <c r="J820" s="66"/>
      <c r="K820" s="66"/>
      <c r="L820" s="66"/>
      <c r="M820" s="188"/>
      <c r="O820" s="66"/>
      <c r="P820" s="66"/>
      <c r="Q820" s="66"/>
    </row>
    <row r="821" spans="1:17" x14ac:dyDescent="0.25">
      <c r="A821"/>
      <c r="B821" s="66"/>
      <c r="C821" s="66"/>
      <c r="D821" s="66"/>
      <c r="E821" s="66"/>
      <c r="F821" s="66"/>
      <c r="G821" s="188"/>
      <c r="H821" s="66"/>
      <c r="I821" s="66"/>
      <c r="J821" s="66"/>
      <c r="K821" s="66"/>
      <c r="L821" s="66"/>
      <c r="M821" s="188"/>
      <c r="O821" s="66"/>
      <c r="P821" s="66"/>
      <c r="Q821" s="66"/>
    </row>
    <row r="822" spans="1:17" x14ac:dyDescent="0.25">
      <c r="A822"/>
      <c r="B822" s="66"/>
      <c r="C822" s="66"/>
      <c r="D822" s="66"/>
      <c r="E822" s="66"/>
      <c r="F822" s="66"/>
      <c r="G822" s="188"/>
      <c r="H822" s="66"/>
      <c r="I822" s="66"/>
      <c r="J822" s="66"/>
      <c r="K822" s="66"/>
      <c r="L822" s="66"/>
      <c r="M822" s="188"/>
      <c r="O822" s="66"/>
      <c r="P822" s="66"/>
      <c r="Q822" s="66"/>
    </row>
    <row r="823" spans="1:17" x14ac:dyDescent="0.25">
      <c r="A823"/>
      <c r="B823" s="66"/>
      <c r="C823" s="66"/>
      <c r="D823" s="66"/>
      <c r="E823" s="66"/>
      <c r="F823" s="66"/>
      <c r="G823" s="188"/>
      <c r="H823" s="66"/>
      <c r="I823" s="66"/>
      <c r="J823" s="66"/>
      <c r="K823" s="66"/>
      <c r="L823" s="66"/>
      <c r="M823" s="188"/>
      <c r="O823" s="66"/>
      <c r="P823" s="66"/>
      <c r="Q823" s="66"/>
    </row>
    <row r="824" spans="1:17" x14ac:dyDescent="0.25">
      <c r="A824"/>
      <c r="B824" s="66"/>
      <c r="C824" s="66"/>
      <c r="D824" s="66"/>
      <c r="E824" s="66"/>
      <c r="F824" s="66"/>
      <c r="G824" s="188"/>
      <c r="H824" s="66"/>
      <c r="I824" s="66"/>
      <c r="J824" s="66"/>
      <c r="K824" s="66"/>
      <c r="L824" s="66"/>
      <c r="M824" s="188"/>
      <c r="O824" s="66"/>
      <c r="P824" s="66"/>
      <c r="Q824" s="66"/>
    </row>
    <row r="825" spans="1:17" x14ac:dyDescent="0.25">
      <c r="A825"/>
      <c r="B825" s="66"/>
      <c r="C825" s="66"/>
      <c r="D825" s="66"/>
      <c r="E825" s="66"/>
      <c r="F825" s="66"/>
      <c r="G825" s="188"/>
      <c r="H825" s="66"/>
      <c r="I825" s="66"/>
      <c r="J825" s="66"/>
      <c r="K825" s="66"/>
      <c r="L825" s="66"/>
      <c r="M825" s="188"/>
      <c r="O825" s="66"/>
      <c r="P825" s="66"/>
      <c r="Q825" s="66"/>
    </row>
    <row r="826" spans="1:17" x14ac:dyDescent="0.25">
      <c r="A826"/>
      <c r="B826" s="66"/>
      <c r="C826" s="66"/>
      <c r="D826" s="66"/>
      <c r="E826" s="66"/>
      <c r="F826" s="66"/>
      <c r="G826" s="188"/>
      <c r="H826" s="66"/>
      <c r="I826" s="66"/>
      <c r="J826" s="66"/>
      <c r="K826" s="66"/>
      <c r="L826" s="66"/>
      <c r="M826" s="188"/>
      <c r="O826" s="66"/>
      <c r="P826" s="66"/>
      <c r="Q826" s="66"/>
    </row>
    <row r="827" spans="1:17" x14ac:dyDescent="0.25">
      <c r="A827"/>
      <c r="B827" s="66"/>
      <c r="C827" s="66"/>
      <c r="D827" s="66"/>
      <c r="E827" s="66"/>
      <c r="F827" s="66"/>
      <c r="G827" s="188"/>
      <c r="H827" s="66"/>
      <c r="I827" s="66"/>
      <c r="J827" s="66"/>
      <c r="K827" s="66"/>
      <c r="L827" s="66"/>
      <c r="M827" s="188"/>
      <c r="O827" s="66"/>
      <c r="P827" s="66"/>
      <c r="Q827" s="66"/>
    </row>
    <row r="828" spans="1:17" x14ac:dyDescent="0.25">
      <c r="A828"/>
      <c r="B828" s="66"/>
      <c r="C828" s="66"/>
      <c r="D828" s="66"/>
      <c r="E828" s="66"/>
      <c r="F828" s="66"/>
      <c r="G828" s="188"/>
      <c r="H828" s="66"/>
      <c r="I828" s="66"/>
      <c r="J828" s="66"/>
      <c r="K828" s="66"/>
      <c r="L828" s="66"/>
      <c r="M828" s="188"/>
      <c r="O828" s="66"/>
      <c r="P828" s="66"/>
      <c r="Q828" s="66"/>
    </row>
    <row r="829" spans="1:17" x14ac:dyDescent="0.25">
      <c r="A829"/>
      <c r="B829" s="66"/>
      <c r="C829" s="66"/>
      <c r="D829" s="66"/>
      <c r="E829" s="66"/>
      <c r="F829" s="66"/>
      <c r="G829" s="188"/>
      <c r="H829" s="66"/>
      <c r="I829" s="66"/>
      <c r="J829" s="66"/>
      <c r="K829" s="66"/>
      <c r="L829" s="66"/>
      <c r="M829" s="188"/>
      <c r="O829" s="66"/>
      <c r="P829" s="66"/>
      <c r="Q829" s="66"/>
    </row>
    <row r="830" spans="1:17" x14ac:dyDescent="0.25">
      <c r="A830"/>
      <c r="B830" s="66"/>
      <c r="C830" s="66"/>
      <c r="D830" s="66"/>
      <c r="E830" s="66"/>
      <c r="F830" s="66"/>
      <c r="G830" s="188"/>
      <c r="H830" s="66"/>
      <c r="I830" s="66"/>
      <c r="J830" s="66"/>
      <c r="K830" s="66"/>
      <c r="L830" s="66"/>
      <c r="M830" s="188"/>
      <c r="O830" s="66"/>
      <c r="P830" s="66"/>
      <c r="Q830" s="66"/>
    </row>
    <row r="831" spans="1:17" x14ac:dyDescent="0.25">
      <c r="A831"/>
      <c r="B831" s="66"/>
      <c r="C831" s="66"/>
      <c r="D831" s="66"/>
      <c r="E831" s="66"/>
      <c r="F831" s="66"/>
      <c r="G831" s="188"/>
      <c r="H831" s="66"/>
      <c r="I831" s="66"/>
      <c r="J831" s="66"/>
      <c r="K831" s="66"/>
      <c r="L831" s="66"/>
      <c r="M831" s="188"/>
      <c r="O831" s="66"/>
      <c r="P831" s="66"/>
      <c r="Q831" s="66"/>
    </row>
    <row r="832" spans="1:17" x14ac:dyDescent="0.25">
      <c r="A832"/>
      <c r="B832" s="66"/>
      <c r="C832" s="66"/>
      <c r="D832" s="66"/>
      <c r="E832" s="66"/>
      <c r="F832" s="66"/>
      <c r="G832" s="188"/>
      <c r="H832" s="66"/>
      <c r="I832" s="66"/>
      <c r="J832" s="66"/>
      <c r="K832" s="66"/>
      <c r="L832" s="66"/>
      <c r="M832" s="188"/>
      <c r="O832" s="66"/>
      <c r="P832" s="66"/>
      <c r="Q832" s="66"/>
    </row>
    <row r="833" spans="1:17" x14ac:dyDescent="0.25">
      <c r="A833"/>
      <c r="B833" s="66"/>
      <c r="C833" s="66"/>
      <c r="D833" s="66"/>
      <c r="E833" s="66"/>
      <c r="F833" s="66"/>
      <c r="G833" s="188"/>
      <c r="H833" s="66"/>
      <c r="I833" s="66"/>
      <c r="J833" s="66"/>
      <c r="K833" s="66"/>
      <c r="L833" s="66"/>
      <c r="M833" s="188"/>
      <c r="O833" s="66"/>
      <c r="P833" s="66"/>
      <c r="Q833" s="66"/>
    </row>
    <row r="834" spans="1:17" x14ac:dyDescent="0.25">
      <c r="A834"/>
      <c r="B834" s="66"/>
      <c r="C834" s="66"/>
      <c r="D834" s="66"/>
      <c r="E834" s="66"/>
      <c r="F834" s="66"/>
      <c r="G834" s="188"/>
      <c r="H834" s="66"/>
      <c r="I834" s="66"/>
      <c r="J834" s="66"/>
      <c r="K834" s="66"/>
      <c r="L834" s="66"/>
      <c r="M834" s="188"/>
      <c r="O834" s="66"/>
      <c r="P834" s="66"/>
      <c r="Q834" s="66"/>
    </row>
    <row r="835" spans="1:17" x14ac:dyDescent="0.25">
      <c r="A835"/>
      <c r="B835" s="66"/>
      <c r="C835" s="66"/>
      <c r="D835" s="66"/>
      <c r="E835" s="66"/>
      <c r="F835" s="66"/>
      <c r="G835" s="188"/>
      <c r="H835" s="66"/>
      <c r="I835" s="66"/>
      <c r="J835" s="66"/>
      <c r="K835" s="66"/>
      <c r="L835" s="66"/>
      <c r="M835" s="188"/>
      <c r="O835" s="66"/>
      <c r="P835" s="66"/>
      <c r="Q835" s="66"/>
    </row>
    <row r="836" spans="1:17" x14ac:dyDescent="0.25">
      <c r="A836"/>
      <c r="B836" s="66"/>
      <c r="C836" s="66"/>
      <c r="D836" s="66"/>
      <c r="E836" s="66"/>
      <c r="F836" s="66"/>
      <c r="G836" s="188"/>
      <c r="H836" s="66"/>
      <c r="I836" s="66"/>
      <c r="J836" s="66"/>
      <c r="K836" s="66"/>
      <c r="L836" s="66"/>
      <c r="M836" s="188"/>
      <c r="O836" s="66"/>
      <c r="P836" s="66"/>
      <c r="Q836" s="66"/>
    </row>
    <row r="837" spans="1:17" x14ac:dyDescent="0.25">
      <c r="A837"/>
      <c r="B837" s="66"/>
      <c r="C837" s="66"/>
      <c r="D837" s="66"/>
      <c r="E837" s="66"/>
      <c r="F837" s="66"/>
      <c r="G837" s="188"/>
      <c r="H837" s="66"/>
      <c r="I837" s="66"/>
      <c r="J837" s="66"/>
      <c r="K837" s="66"/>
      <c r="L837" s="66"/>
      <c r="M837" s="188"/>
      <c r="O837" s="66"/>
      <c r="P837" s="66"/>
      <c r="Q837" s="66"/>
    </row>
    <row r="838" spans="1:17" x14ac:dyDescent="0.25">
      <c r="A838"/>
      <c r="B838" s="66"/>
      <c r="C838" s="66"/>
      <c r="D838" s="66"/>
      <c r="E838" s="66"/>
      <c r="F838" s="66"/>
      <c r="G838" s="188"/>
      <c r="H838" s="66"/>
      <c r="I838" s="66"/>
      <c r="J838" s="66"/>
      <c r="K838" s="66"/>
      <c r="L838" s="66"/>
      <c r="M838" s="188"/>
      <c r="O838" s="66"/>
      <c r="P838" s="66"/>
      <c r="Q838" s="66"/>
    </row>
    <row r="839" spans="1:17" x14ac:dyDescent="0.25">
      <c r="A839"/>
      <c r="B839" s="66"/>
      <c r="C839" s="66"/>
      <c r="D839" s="66"/>
      <c r="E839" s="66"/>
      <c r="F839" s="66"/>
      <c r="G839" s="188"/>
      <c r="H839" s="66"/>
      <c r="I839" s="66"/>
      <c r="J839" s="66"/>
      <c r="K839" s="66"/>
      <c r="L839" s="66"/>
      <c r="M839" s="188"/>
      <c r="O839" s="66"/>
      <c r="P839" s="66"/>
      <c r="Q839" s="66"/>
    </row>
    <row r="840" spans="1:17" x14ac:dyDescent="0.25">
      <c r="A840"/>
      <c r="B840" s="66"/>
      <c r="C840" s="66"/>
      <c r="D840" s="66"/>
      <c r="E840" s="66"/>
      <c r="F840" s="66"/>
      <c r="G840" s="188"/>
      <c r="H840" s="66"/>
      <c r="I840" s="66"/>
      <c r="J840" s="66"/>
      <c r="K840" s="66"/>
      <c r="L840" s="66"/>
      <c r="M840" s="188"/>
      <c r="O840" s="66"/>
      <c r="P840" s="66"/>
      <c r="Q840" s="66"/>
    </row>
    <row r="841" spans="1:17" x14ac:dyDescent="0.25">
      <c r="A841"/>
      <c r="B841" s="66"/>
      <c r="C841" s="66"/>
      <c r="D841" s="66"/>
      <c r="E841" s="66"/>
      <c r="F841" s="66"/>
      <c r="G841" s="188"/>
      <c r="H841" s="66"/>
      <c r="I841" s="66"/>
      <c r="J841" s="66"/>
      <c r="K841" s="66"/>
      <c r="L841" s="66"/>
      <c r="M841" s="188"/>
      <c r="O841" s="66"/>
      <c r="P841" s="66"/>
      <c r="Q841" s="66"/>
    </row>
    <row r="842" spans="1:17" x14ac:dyDescent="0.25">
      <c r="A842"/>
      <c r="B842" s="66"/>
      <c r="C842" s="66"/>
      <c r="D842" s="66"/>
      <c r="E842" s="66"/>
      <c r="F842" s="66"/>
      <c r="G842" s="188"/>
      <c r="H842" s="66"/>
      <c r="I842" s="66"/>
      <c r="J842" s="66"/>
      <c r="K842" s="66"/>
      <c r="L842" s="66"/>
      <c r="M842" s="188"/>
      <c r="O842" s="66"/>
      <c r="P842" s="66"/>
      <c r="Q842" s="66"/>
    </row>
    <row r="843" spans="1:17" x14ac:dyDescent="0.25">
      <c r="A843"/>
      <c r="B843" s="66"/>
      <c r="C843" s="66"/>
      <c r="D843" s="66"/>
      <c r="E843" s="66"/>
      <c r="F843" s="66"/>
      <c r="G843" s="188"/>
      <c r="H843" s="66"/>
      <c r="I843" s="66"/>
      <c r="J843" s="66"/>
      <c r="K843" s="66"/>
      <c r="L843" s="66"/>
      <c r="M843" s="188"/>
      <c r="O843" s="66"/>
      <c r="P843" s="66"/>
      <c r="Q843" s="66"/>
    </row>
    <row r="844" spans="1:17" x14ac:dyDescent="0.25">
      <c r="A844"/>
      <c r="B844" s="66"/>
      <c r="C844" s="66"/>
      <c r="D844" s="66"/>
      <c r="E844" s="66"/>
      <c r="F844" s="66"/>
      <c r="G844" s="188"/>
      <c r="H844" s="66"/>
      <c r="I844" s="66"/>
      <c r="J844" s="66"/>
      <c r="K844" s="66"/>
      <c r="L844" s="66"/>
      <c r="M844" s="188"/>
      <c r="O844" s="66"/>
      <c r="P844" s="66"/>
      <c r="Q844" s="66"/>
    </row>
    <row r="845" spans="1:17" x14ac:dyDescent="0.25">
      <c r="A845"/>
      <c r="B845" s="66"/>
      <c r="C845" s="66"/>
      <c r="D845" s="66"/>
      <c r="E845" s="66"/>
      <c r="F845" s="66"/>
      <c r="G845" s="188"/>
      <c r="H845" s="66"/>
      <c r="I845" s="66"/>
      <c r="J845" s="66"/>
      <c r="K845" s="66"/>
      <c r="L845" s="66"/>
      <c r="M845" s="188"/>
      <c r="O845" s="66"/>
      <c r="P845" s="66"/>
      <c r="Q845" s="66"/>
    </row>
    <row r="846" spans="1:17" x14ac:dyDescent="0.25">
      <c r="A846"/>
      <c r="B846" s="66"/>
      <c r="C846" s="66"/>
      <c r="D846" s="66"/>
      <c r="E846" s="66"/>
      <c r="F846" s="66"/>
      <c r="G846" s="188"/>
      <c r="H846" s="66"/>
      <c r="I846" s="66"/>
      <c r="J846" s="66"/>
      <c r="K846" s="66"/>
      <c r="L846" s="66"/>
      <c r="M846" s="188"/>
      <c r="O846" s="66"/>
      <c r="P846" s="66"/>
      <c r="Q846" s="66"/>
    </row>
    <row r="847" spans="1:17" x14ac:dyDescent="0.25">
      <c r="A847"/>
      <c r="B847" s="66"/>
      <c r="C847" s="66"/>
      <c r="D847" s="66"/>
      <c r="E847" s="66"/>
      <c r="F847" s="66"/>
      <c r="G847" s="188"/>
      <c r="H847" s="66"/>
      <c r="I847" s="66"/>
      <c r="J847" s="66"/>
      <c r="K847" s="66"/>
      <c r="L847" s="66"/>
      <c r="M847" s="188"/>
      <c r="O847" s="66"/>
      <c r="P847" s="66"/>
      <c r="Q847" s="66"/>
    </row>
    <row r="848" spans="1:17" x14ac:dyDescent="0.25">
      <c r="A848"/>
      <c r="B848" s="66"/>
      <c r="C848" s="66"/>
      <c r="D848" s="66"/>
      <c r="E848" s="66"/>
      <c r="F848" s="66"/>
      <c r="G848" s="188"/>
      <c r="H848" s="66"/>
      <c r="I848" s="66"/>
      <c r="J848" s="66"/>
      <c r="K848" s="66"/>
      <c r="L848" s="66"/>
      <c r="M848" s="188"/>
      <c r="O848" s="66"/>
      <c r="P848" s="66"/>
      <c r="Q848" s="66"/>
    </row>
    <row r="849" spans="1:17" x14ac:dyDescent="0.25">
      <c r="A849"/>
      <c r="B849" s="66"/>
      <c r="C849" s="66"/>
      <c r="D849" s="66"/>
      <c r="E849" s="66"/>
      <c r="F849" s="66"/>
      <c r="G849" s="188"/>
      <c r="H849" s="66"/>
      <c r="I849" s="66"/>
      <c r="J849" s="66"/>
      <c r="K849" s="66"/>
      <c r="L849" s="66"/>
      <c r="M849" s="188"/>
      <c r="O849" s="66"/>
      <c r="P849" s="66"/>
      <c r="Q849" s="66"/>
    </row>
    <row r="850" spans="1:17" x14ac:dyDescent="0.25">
      <c r="A850"/>
      <c r="B850" s="66"/>
      <c r="C850" s="66"/>
      <c r="D850" s="66"/>
      <c r="E850" s="66"/>
      <c r="F850" s="66"/>
      <c r="G850" s="188"/>
      <c r="H850" s="66"/>
      <c r="I850" s="66"/>
      <c r="J850" s="66"/>
      <c r="K850" s="66"/>
      <c r="L850" s="66"/>
      <c r="M850" s="188"/>
      <c r="O850" s="66"/>
      <c r="P850" s="66"/>
      <c r="Q850" s="66"/>
    </row>
    <row r="851" spans="1:17" x14ac:dyDescent="0.25">
      <c r="A851"/>
      <c r="B851" s="66"/>
      <c r="C851" s="66"/>
      <c r="D851" s="66"/>
      <c r="E851" s="66"/>
      <c r="F851" s="66"/>
      <c r="G851" s="188"/>
      <c r="H851" s="66"/>
      <c r="I851" s="66"/>
      <c r="J851" s="66"/>
      <c r="K851" s="66"/>
      <c r="L851" s="66"/>
      <c r="M851" s="188"/>
      <c r="O851" s="66"/>
      <c r="P851" s="66"/>
      <c r="Q851" s="66"/>
    </row>
    <row r="852" spans="1:17" x14ac:dyDescent="0.25">
      <c r="A852"/>
      <c r="B852" s="66"/>
      <c r="C852" s="66"/>
      <c r="D852" s="66"/>
      <c r="E852" s="66"/>
      <c r="F852" s="66"/>
      <c r="G852" s="188"/>
      <c r="H852" s="66"/>
      <c r="I852" s="66"/>
      <c r="J852" s="66"/>
      <c r="K852" s="66"/>
      <c r="L852" s="66"/>
      <c r="M852" s="188"/>
      <c r="O852" s="66"/>
      <c r="P852" s="66"/>
      <c r="Q852" s="66"/>
    </row>
    <row r="853" spans="1:17" x14ac:dyDescent="0.25">
      <c r="A853"/>
      <c r="B853" s="66"/>
      <c r="C853" s="66"/>
      <c r="D853" s="66"/>
      <c r="E853" s="66"/>
      <c r="F853" s="66"/>
      <c r="G853" s="188"/>
      <c r="H853" s="66"/>
      <c r="I853" s="66"/>
      <c r="J853" s="66"/>
      <c r="K853" s="66"/>
      <c r="L853" s="66"/>
      <c r="M853" s="188"/>
      <c r="O853" s="66"/>
      <c r="P853" s="66"/>
      <c r="Q853" s="66"/>
    </row>
    <row r="854" spans="1:17" x14ac:dyDescent="0.25">
      <c r="A854"/>
      <c r="B854" s="66"/>
      <c r="C854" s="66"/>
      <c r="D854" s="66"/>
      <c r="E854" s="66"/>
      <c r="F854" s="66"/>
      <c r="G854" s="188"/>
      <c r="H854" s="66"/>
      <c r="I854" s="66"/>
      <c r="J854" s="66"/>
      <c r="K854" s="66"/>
      <c r="L854" s="66"/>
      <c r="M854" s="188"/>
      <c r="O854" s="66"/>
      <c r="P854" s="66"/>
      <c r="Q854" s="66"/>
    </row>
    <row r="855" spans="1:17" x14ac:dyDescent="0.25">
      <c r="A855"/>
      <c r="B855" s="66"/>
      <c r="C855" s="66"/>
      <c r="D855" s="66"/>
      <c r="E855" s="66"/>
      <c r="F855" s="66"/>
      <c r="G855" s="188"/>
      <c r="H855" s="66"/>
      <c r="I855" s="66"/>
      <c r="J855" s="66"/>
      <c r="K855" s="66"/>
      <c r="L855" s="66"/>
      <c r="M855" s="188"/>
      <c r="O855" s="66"/>
      <c r="P855" s="66"/>
      <c r="Q855" s="66"/>
    </row>
    <row r="856" spans="1:17" x14ac:dyDescent="0.25">
      <c r="A856"/>
      <c r="B856" s="66"/>
      <c r="C856" s="66"/>
      <c r="D856" s="66"/>
      <c r="E856" s="66"/>
      <c r="F856" s="66"/>
      <c r="G856" s="188"/>
      <c r="H856" s="66"/>
      <c r="I856" s="66"/>
      <c r="J856" s="66"/>
      <c r="K856" s="66"/>
      <c r="L856" s="66"/>
      <c r="M856" s="188"/>
      <c r="O856" s="66"/>
      <c r="P856" s="66"/>
      <c r="Q856" s="66"/>
    </row>
    <row r="857" spans="1:17" x14ac:dyDescent="0.25">
      <c r="A857"/>
      <c r="B857" s="66"/>
      <c r="C857" s="66"/>
      <c r="D857" s="66"/>
      <c r="E857" s="66"/>
      <c r="F857" s="66"/>
      <c r="G857" s="188"/>
      <c r="H857" s="66"/>
      <c r="I857" s="66"/>
      <c r="J857" s="66"/>
      <c r="K857" s="66"/>
      <c r="L857" s="66"/>
      <c r="M857" s="188"/>
      <c r="O857" s="66"/>
      <c r="P857" s="66"/>
      <c r="Q857" s="66"/>
    </row>
    <row r="858" spans="1:17" x14ac:dyDescent="0.25">
      <c r="A858"/>
      <c r="B858" s="66"/>
      <c r="C858" s="66"/>
      <c r="D858" s="66"/>
      <c r="E858" s="66"/>
      <c r="F858" s="66"/>
      <c r="G858" s="188"/>
      <c r="H858" s="66"/>
      <c r="I858" s="66"/>
      <c r="J858" s="66"/>
      <c r="K858" s="66"/>
      <c r="L858" s="66"/>
      <c r="M858" s="188"/>
      <c r="O858" s="66"/>
      <c r="P858" s="66"/>
      <c r="Q858" s="66"/>
    </row>
    <row r="859" spans="1:17" x14ac:dyDescent="0.25">
      <c r="A859"/>
      <c r="B859" s="66"/>
      <c r="C859" s="66"/>
      <c r="D859" s="66"/>
      <c r="E859" s="66"/>
      <c r="F859" s="66"/>
      <c r="G859" s="188"/>
      <c r="H859" s="66"/>
      <c r="I859" s="66"/>
      <c r="J859" s="66"/>
      <c r="K859" s="66"/>
      <c r="L859" s="66"/>
      <c r="M859" s="188"/>
      <c r="O859" s="66"/>
      <c r="P859" s="66"/>
      <c r="Q859" s="66"/>
    </row>
    <row r="860" spans="1:17" x14ac:dyDescent="0.25">
      <c r="A860"/>
      <c r="B860" s="66"/>
      <c r="C860" s="66"/>
      <c r="D860" s="66"/>
      <c r="E860" s="66"/>
      <c r="F860" s="66"/>
      <c r="G860" s="188"/>
      <c r="H860" s="66"/>
      <c r="I860" s="66"/>
      <c r="J860" s="66"/>
      <c r="K860" s="66"/>
      <c r="L860" s="66"/>
      <c r="M860" s="188"/>
      <c r="O860" s="66"/>
      <c r="P860" s="66"/>
      <c r="Q860" s="66"/>
    </row>
    <row r="861" spans="1:17" x14ac:dyDescent="0.25">
      <c r="A861"/>
      <c r="B861" s="66"/>
      <c r="C861" s="66"/>
      <c r="D861" s="66"/>
      <c r="E861" s="66"/>
      <c r="F861" s="66"/>
      <c r="G861" s="188"/>
      <c r="H861" s="66"/>
      <c r="I861" s="66"/>
      <c r="J861" s="66"/>
      <c r="K861" s="66"/>
      <c r="L861" s="66"/>
      <c r="M861" s="188"/>
      <c r="O861" s="66"/>
      <c r="P861" s="66"/>
      <c r="Q861" s="66"/>
    </row>
    <row r="862" spans="1:17" x14ac:dyDescent="0.25">
      <c r="A862"/>
      <c r="B862" s="66"/>
      <c r="C862" s="66"/>
      <c r="D862" s="66"/>
      <c r="E862" s="66"/>
      <c r="F862" s="66"/>
      <c r="G862" s="188"/>
      <c r="H862" s="66"/>
      <c r="I862" s="66"/>
      <c r="J862" s="66"/>
      <c r="K862" s="66"/>
      <c r="L862" s="66"/>
      <c r="M862" s="188"/>
      <c r="O862" s="66"/>
      <c r="P862" s="66"/>
      <c r="Q862" s="66"/>
    </row>
    <row r="863" spans="1:17" x14ac:dyDescent="0.25">
      <c r="A863"/>
      <c r="B863" s="66"/>
      <c r="C863" s="66"/>
      <c r="D863" s="66"/>
      <c r="E863" s="66"/>
      <c r="F863" s="66"/>
      <c r="G863" s="188"/>
      <c r="H863" s="66"/>
      <c r="I863" s="66"/>
      <c r="J863" s="66"/>
      <c r="K863" s="66"/>
      <c r="L863" s="66"/>
      <c r="M863" s="188"/>
      <c r="O863" s="66"/>
      <c r="P863" s="66"/>
      <c r="Q863" s="66"/>
    </row>
    <row r="864" spans="1:17" x14ac:dyDescent="0.25">
      <c r="A864"/>
      <c r="B864" s="66"/>
      <c r="C864" s="66"/>
      <c r="D864" s="66"/>
      <c r="E864" s="66"/>
      <c r="F864" s="66"/>
      <c r="G864" s="188"/>
      <c r="H864" s="66"/>
      <c r="I864" s="66"/>
      <c r="J864" s="66"/>
      <c r="K864" s="66"/>
      <c r="L864" s="66"/>
      <c r="M864" s="188"/>
      <c r="O864" s="66"/>
      <c r="P864" s="66"/>
      <c r="Q864" s="66"/>
    </row>
    <row r="865" spans="1:17" x14ac:dyDescent="0.25">
      <c r="A865"/>
      <c r="B865" s="66"/>
      <c r="C865" s="66"/>
      <c r="D865" s="66"/>
      <c r="E865" s="66"/>
      <c r="F865" s="66"/>
      <c r="G865" s="188"/>
      <c r="H865" s="66"/>
      <c r="I865" s="66"/>
      <c r="J865" s="66"/>
      <c r="K865" s="66"/>
      <c r="L865" s="66"/>
      <c r="M865" s="188"/>
      <c r="O865" s="66"/>
      <c r="P865" s="66"/>
      <c r="Q865" s="66"/>
    </row>
    <row r="866" spans="1:17" x14ac:dyDescent="0.25">
      <c r="A866"/>
      <c r="B866" s="66"/>
      <c r="C866" s="66"/>
      <c r="D866" s="66"/>
      <c r="E866" s="66"/>
      <c r="F866" s="66"/>
      <c r="G866" s="188"/>
      <c r="H866" s="66"/>
      <c r="I866" s="66"/>
      <c r="J866" s="66"/>
      <c r="K866" s="66"/>
      <c r="L866" s="66"/>
      <c r="M866" s="188"/>
      <c r="O866" s="66"/>
      <c r="P866" s="66"/>
      <c r="Q866" s="66"/>
    </row>
    <row r="867" spans="1:17" x14ac:dyDescent="0.25">
      <c r="A867"/>
      <c r="B867" s="66"/>
      <c r="C867" s="66"/>
      <c r="D867" s="66"/>
      <c r="E867" s="66"/>
      <c r="F867" s="66"/>
      <c r="G867" s="188"/>
      <c r="H867" s="66"/>
      <c r="I867" s="66"/>
      <c r="J867" s="66"/>
      <c r="K867" s="66"/>
      <c r="L867" s="66"/>
      <c r="M867" s="188"/>
      <c r="O867" s="66"/>
      <c r="P867" s="66"/>
      <c r="Q867" s="66"/>
    </row>
    <row r="868" spans="1:17" x14ac:dyDescent="0.25">
      <c r="A868"/>
      <c r="B868" s="66"/>
      <c r="C868" s="66"/>
      <c r="D868" s="66"/>
      <c r="E868" s="66"/>
      <c r="F868" s="66"/>
      <c r="G868" s="188"/>
      <c r="H868" s="66"/>
      <c r="I868" s="66"/>
      <c r="J868" s="66"/>
      <c r="K868" s="66"/>
      <c r="L868" s="66"/>
      <c r="M868" s="188"/>
      <c r="O868" s="66"/>
      <c r="P868" s="66"/>
      <c r="Q868" s="66"/>
    </row>
    <row r="869" spans="1:17" x14ac:dyDescent="0.25">
      <c r="A869"/>
      <c r="B869" s="66"/>
      <c r="C869" s="66"/>
      <c r="D869" s="66"/>
      <c r="E869" s="66"/>
      <c r="F869" s="66"/>
      <c r="G869" s="188"/>
      <c r="H869" s="66"/>
      <c r="I869" s="66"/>
      <c r="J869" s="66"/>
      <c r="K869" s="66"/>
      <c r="L869" s="66"/>
      <c r="M869" s="188"/>
      <c r="O869" s="66"/>
      <c r="P869" s="66"/>
      <c r="Q869" s="66"/>
    </row>
    <row r="870" spans="1:17" x14ac:dyDescent="0.25">
      <c r="A870"/>
      <c r="B870" s="66"/>
      <c r="C870" s="66"/>
      <c r="D870" s="66"/>
      <c r="E870" s="66"/>
      <c r="F870" s="66"/>
      <c r="G870" s="188"/>
      <c r="H870" s="66"/>
      <c r="I870" s="66"/>
      <c r="J870" s="66"/>
      <c r="K870" s="66"/>
      <c r="L870" s="66"/>
      <c r="M870" s="188"/>
      <c r="O870" s="66"/>
      <c r="P870" s="66"/>
      <c r="Q870" s="66"/>
    </row>
    <row r="871" spans="1:17" x14ac:dyDescent="0.25">
      <c r="A871"/>
      <c r="B871" s="66"/>
      <c r="C871" s="66"/>
      <c r="D871" s="66"/>
      <c r="E871" s="66"/>
      <c r="F871" s="66"/>
      <c r="G871" s="188"/>
      <c r="H871" s="66"/>
      <c r="I871" s="66"/>
      <c r="J871" s="66"/>
      <c r="K871" s="66"/>
      <c r="L871" s="66"/>
      <c r="M871" s="188"/>
      <c r="O871" s="66"/>
      <c r="P871" s="66"/>
      <c r="Q871" s="66"/>
    </row>
    <row r="872" spans="1:17" x14ac:dyDescent="0.25">
      <c r="A872"/>
      <c r="B872" s="66"/>
      <c r="C872" s="66"/>
      <c r="D872" s="66"/>
      <c r="E872" s="66"/>
      <c r="F872" s="66"/>
      <c r="G872" s="188"/>
      <c r="H872" s="66"/>
      <c r="I872" s="66"/>
      <c r="J872" s="66"/>
      <c r="K872" s="66"/>
      <c r="L872" s="66"/>
      <c r="M872" s="188"/>
      <c r="O872" s="66"/>
      <c r="P872" s="66"/>
      <c r="Q872" s="66"/>
    </row>
    <row r="873" spans="1:17" x14ac:dyDescent="0.25">
      <c r="A873"/>
      <c r="B873" s="66"/>
      <c r="C873" s="66"/>
      <c r="D873" s="66"/>
      <c r="E873" s="66"/>
      <c r="F873" s="66"/>
      <c r="G873" s="188"/>
      <c r="H873" s="66"/>
      <c r="I873" s="66"/>
      <c r="J873" s="66"/>
      <c r="K873" s="66"/>
      <c r="L873" s="66"/>
      <c r="M873" s="188"/>
      <c r="O873" s="66"/>
      <c r="P873" s="66"/>
      <c r="Q873" s="66"/>
    </row>
    <row r="874" spans="1:17" x14ac:dyDescent="0.25">
      <c r="A874"/>
      <c r="B874" s="66"/>
      <c r="C874" s="66"/>
      <c r="D874" s="66"/>
      <c r="E874" s="66"/>
      <c r="F874" s="66"/>
      <c r="G874" s="188"/>
      <c r="H874" s="66"/>
      <c r="I874" s="66"/>
      <c r="J874" s="66"/>
      <c r="K874" s="66"/>
      <c r="L874" s="66"/>
      <c r="M874" s="188"/>
      <c r="O874" s="66"/>
      <c r="P874" s="66"/>
      <c r="Q874" s="66"/>
    </row>
    <row r="875" spans="1:17" x14ac:dyDescent="0.25">
      <c r="A875"/>
      <c r="B875" s="66"/>
      <c r="C875" s="66"/>
      <c r="D875" s="66"/>
      <c r="E875" s="66"/>
      <c r="F875" s="66"/>
      <c r="G875" s="188"/>
      <c r="H875" s="66"/>
      <c r="I875" s="66"/>
      <c r="J875" s="66"/>
      <c r="K875" s="66"/>
      <c r="L875" s="66"/>
      <c r="M875" s="188"/>
      <c r="O875" s="66"/>
      <c r="P875" s="66"/>
      <c r="Q875" s="66"/>
    </row>
    <row r="876" spans="1:17" x14ac:dyDescent="0.25">
      <c r="A876"/>
      <c r="B876" s="66"/>
      <c r="C876" s="66"/>
      <c r="D876" s="66"/>
      <c r="E876" s="66"/>
      <c r="F876" s="66"/>
      <c r="G876" s="188"/>
      <c r="H876" s="66"/>
      <c r="I876" s="66"/>
      <c r="J876" s="66"/>
      <c r="K876" s="66"/>
      <c r="L876" s="66"/>
      <c r="M876" s="188"/>
      <c r="O876" s="66"/>
      <c r="P876" s="66"/>
      <c r="Q876" s="66"/>
    </row>
    <row r="877" spans="1:17" x14ac:dyDescent="0.25">
      <c r="A877"/>
      <c r="B877" s="66"/>
      <c r="C877" s="66"/>
      <c r="D877" s="66"/>
      <c r="E877" s="66"/>
      <c r="F877" s="66"/>
      <c r="G877" s="188"/>
      <c r="H877" s="66"/>
      <c r="I877" s="66"/>
      <c r="J877" s="66"/>
      <c r="K877" s="66"/>
      <c r="L877" s="66"/>
      <c r="M877" s="188"/>
      <c r="O877" s="66"/>
      <c r="P877" s="66"/>
      <c r="Q877" s="66"/>
    </row>
    <row r="878" spans="1:17" x14ac:dyDescent="0.25">
      <c r="A878"/>
      <c r="B878" s="66"/>
      <c r="C878" s="66"/>
      <c r="D878" s="66"/>
      <c r="E878" s="66"/>
      <c r="F878" s="66"/>
      <c r="G878" s="188"/>
      <c r="H878" s="66"/>
      <c r="I878" s="66"/>
      <c r="J878" s="66"/>
      <c r="K878" s="66"/>
      <c r="L878" s="66"/>
      <c r="M878" s="188"/>
      <c r="O878" s="66"/>
      <c r="P878" s="66"/>
      <c r="Q878" s="66"/>
    </row>
    <row r="879" spans="1:17" x14ac:dyDescent="0.25">
      <c r="A879"/>
      <c r="B879" s="66"/>
      <c r="C879" s="66"/>
      <c r="D879" s="66"/>
      <c r="E879" s="66"/>
      <c r="F879" s="66"/>
      <c r="G879" s="188"/>
      <c r="H879" s="66"/>
      <c r="I879" s="66"/>
      <c r="J879" s="66"/>
      <c r="K879" s="66"/>
      <c r="L879" s="66"/>
      <c r="M879" s="188"/>
      <c r="O879" s="66"/>
      <c r="P879" s="66"/>
      <c r="Q879" s="66"/>
    </row>
    <row r="880" spans="1:17" x14ac:dyDescent="0.25">
      <c r="A880"/>
      <c r="B880" s="66"/>
      <c r="C880" s="66"/>
      <c r="D880" s="66"/>
      <c r="E880" s="66"/>
      <c r="F880" s="66"/>
      <c r="G880" s="188"/>
      <c r="H880" s="66"/>
      <c r="I880" s="66"/>
      <c r="J880" s="66"/>
      <c r="K880" s="66"/>
      <c r="L880" s="66"/>
      <c r="M880" s="188"/>
      <c r="O880" s="66"/>
      <c r="P880" s="66"/>
      <c r="Q880" s="66"/>
    </row>
    <row r="881" spans="1:17" x14ac:dyDescent="0.25">
      <c r="A881"/>
      <c r="B881" s="66"/>
      <c r="C881" s="66"/>
      <c r="D881" s="66"/>
      <c r="E881" s="66"/>
      <c r="F881" s="66"/>
      <c r="G881" s="188"/>
      <c r="H881" s="66"/>
      <c r="I881" s="66"/>
      <c r="J881" s="66"/>
      <c r="K881" s="66"/>
      <c r="L881" s="66"/>
      <c r="M881" s="188"/>
      <c r="O881" s="66"/>
      <c r="P881" s="66"/>
      <c r="Q881" s="66"/>
    </row>
    <row r="882" spans="1:17" x14ac:dyDescent="0.25">
      <c r="A882"/>
      <c r="B882" s="66"/>
      <c r="C882" s="66"/>
      <c r="D882" s="66"/>
      <c r="E882" s="66"/>
      <c r="F882" s="66"/>
      <c r="G882" s="188"/>
      <c r="H882" s="66"/>
      <c r="I882" s="66"/>
      <c r="J882" s="66"/>
      <c r="K882" s="66"/>
      <c r="L882" s="66"/>
      <c r="M882" s="188"/>
      <c r="O882" s="66"/>
      <c r="P882" s="66"/>
      <c r="Q882" s="66"/>
    </row>
    <row r="883" spans="1:17" x14ac:dyDescent="0.25">
      <c r="A883"/>
      <c r="B883" s="66"/>
      <c r="C883" s="66"/>
      <c r="D883" s="66"/>
      <c r="E883" s="66"/>
      <c r="F883" s="66"/>
      <c r="G883" s="188"/>
      <c r="H883" s="66"/>
      <c r="I883" s="66"/>
      <c r="J883" s="66"/>
      <c r="K883" s="66"/>
      <c r="L883" s="66"/>
      <c r="M883" s="188"/>
      <c r="O883" s="66"/>
      <c r="P883" s="66"/>
      <c r="Q883" s="66"/>
    </row>
    <row r="884" spans="1:17" x14ac:dyDescent="0.25">
      <c r="A884"/>
      <c r="B884" s="66"/>
      <c r="C884" s="66"/>
      <c r="D884" s="66"/>
      <c r="E884" s="66"/>
      <c r="F884" s="66"/>
      <c r="G884" s="188"/>
      <c r="H884" s="66"/>
      <c r="I884" s="66"/>
      <c r="J884" s="66"/>
      <c r="K884" s="66"/>
      <c r="L884" s="66"/>
      <c r="M884" s="188"/>
      <c r="O884" s="66"/>
      <c r="P884" s="66"/>
      <c r="Q884" s="66"/>
    </row>
    <row r="885" spans="1:17" x14ac:dyDescent="0.25">
      <c r="A885"/>
      <c r="B885" s="66"/>
      <c r="C885" s="66"/>
      <c r="D885" s="66"/>
      <c r="E885" s="66"/>
      <c r="F885" s="66"/>
      <c r="G885" s="188"/>
      <c r="H885" s="66"/>
      <c r="I885" s="66"/>
      <c r="J885" s="66"/>
      <c r="K885" s="66"/>
      <c r="L885" s="66"/>
      <c r="M885" s="188"/>
      <c r="O885" s="66"/>
      <c r="P885" s="66"/>
      <c r="Q885" s="66"/>
    </row>
    <row r="886" spans="1:17" x14ac:dyDescent="0.25">
      <c r="A886"/>
      <c r="B886" s="66"/>
      <c r="C886" s="66"/>
      <c r="D886" s="66"/>
      <c r="E886" s="66"/>
      <c r="F886" s="66"/>
      <c r="G886" s="188"/>
      <c r="H886" s="66"/>
      <c r="I886" s="66"/>
      <c r="J886" s="66"/>
      <c r="K886" s="66"/>
      <c r="L886" s="66"/>
      <c r="M886" s="188"/>
      <c r="O886" s="66"/>
      <c r="P886" s="66"/>
      <c r="Q886" s="66"/>
    </row>
    <row r="887" spans="1:17" x14ac:dyDescent="0.25">
      <c r="A887"/>
      <c r="B887" s="66"/>
      <c r="C887" s="66"/>
      <c r="D887" s="66"/>
      <c r="E887" s="66"/>
      <c r="F887" s="66"/>
      <c r="G887" s="188"/>
      <c r="H887" s="66"/>
      <c r="I887" s="66"/>
      <c r="J887" s="66"/>
      <c r="K887" s="66"/>
      <c r="L887" s="66"/>
      <c r="M887" s="188"/>
      <c r="O887" s="66"/>
      <c r="P887" s="66"/>
      <c r="Q887" s="66"/>
    </row>
    <row r="888" spans="1:17" x14ac:dyDescent="0.25">
      <c r="A888"/>
      <c r="B888" s="66"/>
      <c r="C888" s="66"/>
      <c r="D888" s="66"/>
      <c r="E888" s="66"/>
      <c r="F888" s="66"/>
      <c r="G888" s="188"/>
      <c r="H888" s="66"/>
      <c r="I888" s="66"/>
      <c r="J888" s="66"/>
      <c r="K888" s="66"/>
      <c r="L888" s="66"/>
      <c r="M888" s="188"/>
      <c r="O888" s="66"/>
      <c r="P888" s="66"/>
      <c r="Q888" s="66"/>
    </row>
    <row r="889" spans="1:17" x14ac:dyDescent="0.25">
      <c r="A889"/>
      <c r="B889" s="66"/>
      <c r="C889" s="66"/>
      <c r="D889" s="66"/>
      <c r="E889" s="66"/>
      <c r="F889" s="66"/>
      <c r="G889" s="188"/>
      <c r="H889" s="66"/>
      <c r="I889" s="66"/>
      <c r="J889" s="66"/>
      <c r="K889" s="66"/>
      <c r="L889" s="66"/>
      <c r="M889" s="188"/>
      <c r="O889" s="66"/>
      <c r="P889" s="66"/>
      <c r="Q889" s="66"/>
    </row>
    <row r="890" spans="1:17" x14ac:dyDescent="0.25">
      <c r="A890"/>
      <c r="B890" s="66"/>
      <c r="C890" s="66"/>
      <c r="D890" s="66"/>
      <c r="E890" s="66"/>
      <c r="F890" s="66"/>
      <c r="G890" s="188"/>
      <c r="H890" s="66"/>
      <c r="I890" s="66"/>
      <c r="J890" s="66"/>
      <c r="K890" s="66"/>
      <c r="L890" s="66"/>
      <c r="M890" s="188"/>
      <c r="O890" s="66"/>
      <c r="P890" s="66"/>
      <c r="Q890" s="66"/>
    </row>
    <row r="891" spans="1:17" x14ac:dyDescent="0.25">
      <c r="A891"/>
      <c r="B891" s="66"/>
      <c r="C891" s="66"/>
      <c r="D891" s="66"/>
      <c r="E891" s="66"/>
      <c r="F891" s="66"/>
      <c r="G891" s="188"/>
      <c r="H891" s="66"/>
      <c r="I891" s="66"/>
      <c r="J891" s="66"/>
      <c r="K891" s="66"/>
      <c r="L891" s="66"/>
      <c r="M891" s="188"/>
      <c r="O891" s="66"/>
      <c r="P891" s="66"/>
      <c r="Q891" s="66"/>
    </row>
    <row r="892" spans="1:17" x14ac:dyDescent="0.25">
      <c r="A892"/>
      <c r="B892" s="66"/>
      <c r="C892" s="66"/>
      <c r="D892" s="66"/>
      <c r="E892" s="66"/>
      <c r="F892" s="66"/>
      <c r="G892" s="188"/>
      <c r="H892" s="66"/>
      <c r="I892" s="66"/>
      <c r="J892" s="66"/>
      <c r="K892" s="66"/>
      <c r="L892" s="66"/>
      <c r="M892" s="188"/>
      <c r="O892" s="66"/>
      <c r="P892" s="66"/>
      <c r="Q892" s="66"/>
    </row>
    <row r="893" spans="1:17" x14ac:dyDescent="0.25">
      <c r="A893"/>
      <c r="B893" s="66"/>
      <c r="C893" s="66"/>
      <c r="D893" s="66"/>
      <c r="E893" s="66"/>
      <c r="F893" s="66"/>
      <c r="G893" s="188"/>
      <c r="H893" s="66"/>
      <c r="I893" s="66"/>
      <c r="J893" s="66"/>
      <c r="K893" s="66"/>
      <c r="L893" s="66"/>
      <c r="M893" s="188"/>
      <c r="O893" s="66"/>
      <c r="P893" s="66"/>
      <c r="Q893" s="66"/>
    </row>
    <row r="894" spans="1:17" x14ac:dyDescent="0.25">
      <c r="A894"/>
      <c r="B894" s="66"/>
      <c r="C894" s="66"/>
      <c r="D894" s="66"/>
      <c r="E894" s="66"/>
      <c r="F894" s="66"/>
      <c r="G894" s="188"/>
      <c r="H894" s="66"/>
      <c r="I894" s="66"/>
      <c r="J894" s="66"/>
      <c r="K894" s="66"/>
      <c r="L894" s="66"/>
      <c r="M894" s="188"/>
      <c r="O894" s="66"/>
      <c r="P894" s="66"/>
      <c r="Q894" s="66"/>
    </row>
    <row r="895" spans="1:17" x14ac:dyDescent="0.25">
      <c r="A895"/>
      <c r="B895" s="66"/>
      <c r="C895" s="66"/>
      <c r="D895" s="66"/>
      <c r="E895" s="66"/>
      <c r="F895" s="66"/>
      <c r="G895" s="188"/>
      <c r="H895" s="66"/>
      <c r="I895" s="66"/>
      <c r="J895" s="66"/>
      <c r="K895" s="66"/>
      <c r="L895" s="66"/>
      <c r="M895" s="188"/>
      <c r="O895" s="66"/>
      <c r="P895" s="66"/>
      <c r="Q895" s="66"/>
    </row>
    <row r="896" spans="1:17" x14ac:dyDescent="0.25">
      <c r="A896"/>
      <c r="B896" s="66"/>
      <c r="C896" s="66"/>
      <c r="D896" s="66"/>
      <c r="E896" s="66"/>
      <c r="F896" s="66"/>
      <c r="G896" s="188"/>
      <c r="H896" s="66"/>
      <c r="I896" s="66"/>
      <c r="J896" s="66"/>
      <c r="K896" s="66"/>
      <c r="L896" s="66"/>
      <c r="M896" s="188"/>
      <c r="O896" s="66"/>
      <c r="P896" s="66"/>
      <c r="Q896" s="66"/>
    </row>
    <row r="897" spans="1:17" x14ac:dyDescent="0.25">
      <c r="A897"/>
      <c r="B897" s="66"/>
      <c r="C897" s="66"/>
      <c r="D897" s="66"/>
      <c r="E897" s="66"/>
      <c r="F897" s="66"/>
      <c r="G897" s="188"/>
      <c r="H897" s="66"/>
      <c r="I897" s="66"/>
      <c r="J897" s="66"/>
      <c r="K897" s="66"/>
      <c r="L897" s="66"/>
      <c r="M897" s="188"/>
      <c r="O897" s="66"/>
      <c r="P897" s="66"/>
      <c r="Q897" s="66"/>
    </row>
    <row r="898" spans="1:17" x14ac:dyDescent="0.25">
      <c r="A898"/>
      <c r="B898" s="66"/>
      <c r="C898" s="66"/>
      <c r="D898" s="66"/>
      <c r="E898" s="66"/>
      <c r="F898" s="66"/>
      <c r="G898" s="188"/>
      <c r="H898" s="66"/>
      <c r="I898" s="66"/>
      <c r="J898" s="66"/>
      <c r="K898" s="66"/>
      <c r="L898" s="66"/>
      <c r="M898" s="188"/>
      <c r="O898" s="66"/>
      <c r="P898" s="66"/>
      <c r="Q898" s="66"/>
    </row>
    <row r="899" spans="1:17" x14ac:dyDescent="0.25">
      <c r="A899"/>
      <c r="B899" s="66"/>
      <c r="C899" s="66"/>
      <c r="D899" s="66"/>
      <c r="E899" s="66"/>
      <c r="F899" s="66"/>
      <c r="G899" s="188"/>
      <c r="H899" s="66"/>
      <c r="I899" s="66"/>
      <c r="J899" s="66"/>
      <c r="K899" s="66"/>
      <c r="L899" s="66"/>
      <c r="M899" s="188"/>
      <c r="O899" s="66"/>
      <c r="P899" s="66"/>
      <c r="Q899" s="66"/>
    </row>
    <row r="900" spans="1:17" x14ac:dyDescent="0.25">
      <c r="A900"/>
      <c r="B900" s="66"/>
      <c r="C900" s="66"/>
      <c r="D900" s="66"/>
      <c r="E900" s="66"/>
      <c r="F900" s="66"/>
      <c r="G900" s="188"/>
      <c r="H900" s="66"/>
      <c r="I900" s="66"/>
      <c r="J900" s="66"/>
      <c r="K900" s="66"/>
      <c r="L900" s="66"/>
      <c r="M900" s="188"/>
      <c r="O900" s="66"/>
      <c r="P900" s="66"/>
      <c r="Q900" s="66"/>
    </row>
    <row r="901" spans="1:17" x14ac:dyDescent="0.25">
      <c r="A901"/>
      <c r="B901" s="66"/>
      <c r="C901" s="66"/>
      <c r="D901" s="66"/>
      <c r="E901" s="66"/>
      <c r="F901" s="66"/>
      <c r="G901" s="188"/>
      <c r="H901" s="66"/>
      <c r="I901" s="66"/>
      <c r="J901" s="66"/>
      <c r="K901" s="66"/>
      <c r="L901" s="66"/>
      <c r="M901" s="188"/>
      <c r="O901" s="66"/>
      <c r="P901" s="66"/>
      <c r="Q901" s="66"/>
    </row>
    <row r="902" spans="1:17" x14ac:dyDescent="0.25">
      <c r="A902"/>
      <c r="B902" s="66"/>
      <c r="C902" s="66"/>
      <c r="D902" s="66"/>
      <c r="E902" s="66"/>
      <c r="F902" s="66"/>
      <c r="G902" s="188"/>
      <c r="H902" s="66"/>
      <c r="I902" s="66"/>
      <c r="J902" s="66"/>
      <c r="K902" s="66"/>
      <c r="L902" s="66"/>
      <c r="M902" s="188"/>
      <c r="O902" s="66"/>
      <c r="P902" s="66"/>
      <c r="Q902" s="66"/>
    </row>
    <row r="903" spans="1:17" x14ac:dyDescent="0.25">
      <c r="A903"/>
      <c r="B903" s="66"/>
      <c r="C903" s="66"/>
      <c r="D903" s="66"/>
      <c r="E903" s="66"/>
      <c r="F903" s="66"/>
      <c r="G903" s="188"/>
      <c r="H903" s="66"/>
      <c r="I903" s="66"/>
      <c r="J903" s="66"/>
      <c r="K903" s="66"/>
      <c r="L903" s="66"/>
      <c r="M903" s="188"/>
      <c r="O903" s="66"/>
      <c r="P903" s="66"/>
      <c r="Q903" s="66"/>
    </row>
    <row r="904" spans="1:17" x14ac:dyDescent="0.25">
      <c r="A904"/>
      <c r="B904" s="66"/>
      <c r="C904" s="66"/>
      <c r="D904" s="66"/>
      <c r="E904" s="66"/>
      <c r="F904" s="66"/>
      <c r="G904" s="188"/>
      <c r="H904" s="66"/>
      <c r="I904" s="66"/>
      <c r="J904" s="66"/>
      <c r="K904" s="66"/>
      <c r="L904" s="66"/>
      <c r="M904" s="188"/>
      <c r="O904" s="66"/>
      <c r="P904" s="66"/>
      <c r="Q904" s="66"/>
    </row>
    <row r="905" spans="1:17" x14ac:dyDescent="0.25">
      <c r="A905"/>
      <c r="B905" s="66"/>
      <c r="C905" s="66"/>
      <c r="D905" s="66"/>
      <c r="E905" s="66"/>
      <c r="F905" s="66"/>
      <c r="G905" s="188"/>
      <c r="H905" s="66"/>
      <c r="I905" s="66"/>
      <c r="J905" s="66"/>
      <c r="K905" s="66"/>
      <c r="L905" s="66"/>
      <c r="M905" s="188"/>
      <c r="O905" s="66"/>
      <c r="P905" s="66"/>
      <c r="Q905" s="66"/>
    </row>
    <row r="906" spans="1:17" x14ac:dyDescent="0.25">
      <c r="A906"/>
      <c r="B906" s="66"/>
      <c r="C906" s="66"/>
      <c r="D906" s="66"/>
      <c r="E906" s="66"/>
      <c r="F906" s="66"/>
      <c r="G906" s="188"/>
      <c r="H906" s="66"/>
      <c r="I906" s="66"/>
      <c r="J906" s="66"/>
      <c r="K906" s="66"/>
      <c r="L906" s="66"/>
      <c r="M906" s="188"/>
      <c r="O906" s="66"/>
      <c r="P906" s="66"/>
      <c r="Q906" s="66"/>
    </row>
    <row r="907" spans="1:17" x14ac:dyDescent="0.25">
      <c r="A907"/>
      <c r="B907" s="66"/>
      <c r="C907" s="66"/>
      <c r="D907" s="66"/>
      <c r="E907" s="66"/>
      <c r="F907" s="66"/>
      <c r="G907" s="188"/>
      <c r="H907" s="66"/>
      <c r="I907" s="66"/>
      <c r="J907" s="66"/>
      <c r="K907" s="66"/>
      <c r="L907" s="66"/>
      <c r="M907" s="188"/>
      <c r="O907" s="66"/>
      <c r="P907" s="66"/>
      <c r="Q907" s="66"/>
    </row>
    <row r="908" spans="1:17" x14ac:dyDescent="0.25">
      <c r="A908"/>
      <c r="B908" s="66"/>
      <c r="C908" s="66"/>
      <c r="D908" s="66"/>
      <c r="E908" s="66"/>
      <c r="F908" s="66"/>
      <c r="G908" s="188"/>
      <c r="H908" s="66"/>
      <c r="I908" s="66"/>
      <c r="J908" s="66"/>
      <c r="K908" s="66"/>
      <c r="L908" s="66"/>
      <c r="M908" s="188"/>
      <c r="O908" s="66"/>
      <c r="P908" s="66"/>
      <c r="Q908" s="66"/>
    </row>
    <row r="909" spans="1:17" x14ac:dyDescent="0.25">
      <c r="A909"/>
      <c r="B909" s="66"/>
      <c r="C909" s="66"/>
      <c r="D909" s="66"/>
      <c r="E909" s="66"/>
      <c r="F909" s="66"/>
      <c r="G909" s="188"/>
      <c r="H909" s="66"/>
      <c r="I909" s="66"/>
      <c r="J909" s="66"/>
      <c r="K909" s="66"/>
      <c r="L909" s="66"/>
      <c r="M909" s="188"/>
      <c r="O909" s="66"/>
      <c r="P909" s="66"/>
      <c r="Q909" s="66"/>
    </row>
    <row r="910" spans="1:17" x14ac:dyDescent="0.25">
      <c r="A910"/>
      <c r="B910" s="66"/>
      <c r="C910" s="66"/>
      <c r="D910" s="66"/>
      <c r="E910" s="66"/>
      <c r="F910" s="66"/>
      <c r="G910" s="188"/>
      <c r="H910" s="66"/>
      <c r="I910" s="66"/>
      <c r="J910" s="66"/>
      <c r="K910" s="66"/>
      <c r="L910" s="66"/>
      <c r="M910" s="188"/>
      <c r="O910" s="66"/>
      <c r="P910" s="66"/>
      <c r="Q910" s="66"/>
    </row>
    <row r="911" spans="1:17" x14ac:dyDescent="0.25">
      <c r="A911"/>
      <c r="B911" s="66"/>
      <c r="C911" s="66"/>
      <c r="D911" s="66"/>
      <c r="E911" s="66"/>
      <c r="F911" s="66"/>
      <c r="G911" s="188"/>
      <c r="H911" s="66"/>
      <c r="I911" s="66"/>
      <c r="J911" s="66"/>
      <c r="K911" s="66"/>
      <c r="L911" s="66"/>
      <c r="M911" s="188"/>
      <c r="O911" s="66"/>
      <c r="P911" s="66"/>
      <c r="Q911" s="66"/>
    </row>
    <row r="912" spans="1:17" x14ac:dyDescent="0.25">
      <c r="A912"/>
      <c r="B912" s="66"/>
      <c r="C912" s="66"/>
      <c r="D912" s="66"/>
      <c r="E912" s="66"/>
      <c r="F912" s="66"/>
      <c r="G912" s="188"/>
      <c r="H912" s="66"/>
      <c r="I912" s="66"/>
      <c r="J912" s="66"/>
      <c r="K912" s="66"/>
      <c r="L912" s="66"/>
      <c r="M912" s="188"/>
      <c r="O912" s="66"/>
      <c r="P912" s="66"/>
      <c r="Q912" s="66"/>
    </row>
    <row r="913" spans="1:17" x14ac:dyDescent="0.25">
      <c r="A913"/>
      <c r="B913" s="66"/>
      <c r="C913" s="66"/>
      <c r="D913" s="66"/>
      <c r="E913" s="66"/>
      <c r="F913" s="66"/>
      <c r="G913" s="188"/>
      <c r="H913" s="66"/>
      <c r="I913" s="66"/>
      <c r="J913" s="66"/>
      <c r="K913" s="66"/>
      <c r="L913" s="66"/>
      <c r="M913" s="188"/>
      <c r="O913" s="66"/>
      <c r="P913" s="66"/>
      <c r="Q913" s="66"/>
    </row>
    <row r="914" spans="1:17" x14ac:dyDescent="0.25">
      <c r="A914"/>
      <c r="B914" s="66"/>
      <c r="C914" s="66"/>
      <c r="D914" s="66"/>
      <c r="E914" s="66"/>
      <c r="F914" s="66"/>
      <c r="G914" s="188"/>
      <c r="H914" s="66"/>
      <c r="I914" s="66"/>
      <c r="J914" s="66"/>
      <c r="K914" s="66"/>
      <c r="L914" s="66"/>
      <c r="M914" s="188"/>
      <c r="O914" s="66"/>
      <c r="P914" s="66"/>
      <c r="Q914" s="66"/>
    </row>
    <row r="915" spans="1:17" x14ac:dyDescent="0.25">
      <c r="A915"/>
      <c r="B915" s="66"/>
      <c r="C915" s="66"/>
      <c r="D915" s="66"/>
      <c r="E915" s="66"/>
      <c r="F915" s="66"/>
      <c r="G915" s="188"/>
      <c r="H915" s="66"/>
      <c r="I915" s="66"/>
      <c r="J915" s="66"/>
      <c r="K915" s="66"/>
      <c r="L915" s="66"/>
      <c r="M915" s="188"/>
      <c r="O915" s="66"/>
      <c r="P915" s="66"/>
      <c r="Q915" s="66"/>
    </row>
    <row r="916" spans="1:17" x14ac:dyDescent="0.25">
      <c r="A916"/>
      <c r="B916" s="66"/>
      <c r="C916" s="66"/>
      <c r="D916" s="66"/>
      <c r="E916" s="66"/>
      <c r="F916" s="66"/>
      <c r="G916" s="188"/>
      <c r="H916" s="66"/>
      <c r="I916" s="66"/>
      <c r="J916" s="66"/>
      <c r="K916" s="66"/>
      <c r="L916" s="66"/>
      <c r="M916" s="188"/>
      <c r="O916" s="66"/>
      <c r="P916" s="66"/>
      <c r="Q916" s="66"/>
    </row>
    <row r="917" spans="1:17" x14ac:dyDescent="0.25">
      <c r="A917"/>
      <c r="B917" s="66"/>
      <c r="C917" s="66"/>
      <c r="D917" s="66"/>
      <c r="E917" s="66"/>
      <c r="F917" s="66"/>
      <c r="G917" s="188"/>
      <c r="H917" s="66"/>
      <c r="I917" s="66"/>
      <c r="J917" s="66"/>
      <c r="K917" s="66"/>
      <c r="L917" s="66"/>
      <c r="M917" s="188"/>
      <c r="O917" s="66"/>
      <c r="P917" s="66"/>
      <c r="Q917" s="66"/>
    </row>
    <row r="918" spans="1:17" x14ac:dyDescent="0.25">
      <c r="A918"/>
      <c r="B918" s="66"/>
      <c r="C918" s="66"/>
      <c r="D918" s="66"/>
      <c r="E918" s="66"/>
      <c r="F918" s="66"/>
      <c r="G918" s="188"/>
      <c r="H918" s="66"/>
      <c r="I918" s="66"/>
      <c r="J918" s="66"/>
      <c r="K918" s="66"/>
      <c r="L918" s="66"/>
      <c r="M918" s="188"/>
      <c r="O918" s="66"/>
      <c r="P918" s="66"/>
      <c r="Q918" s="66"/>
    </row>
    <row r="919" spans="1:17" x14ac:dyDescent="0.25">
      <c r="A919"/>
      <c r="B919" s="66"/>
      <c r="C919" s="66"/>
      <c r="D919" s="66"/>
      <c r="E919" s="66"/>
      <c r="F919" s="66"/>
      <c r="G919" s="188"/>
      <c r="H919" s="66"/>
      <c r="I919" s="66"/>
      <c r="J919" s="66"/>
      <c r="K919" s="66"/>
      <c r="L919" s="66"/>
      <c r="M919" s="188"/>
      <c r="O919" s="66"/>
      <c r="P919" s="66"/>
      <c r="Q919" s="66"/>
    </row>
    <row r="920" spans="1:17" x14ac:dyDescent="0.25">
      <c r="A920"/>
      <c r="B920" s="66"/>
      <c r="C920" s="66"/>
      <c r="D920" s="66"/>
      <c r="E920" s="66"/>
      <c r="F920" s="66"/>
      <c r="G920" s="188"/>
      <c r="H920" s="66"/>
      <c r="I920" s="66"/>
      <c r="J920" s="66"/>
      <c r="K920" s="66"/>
      <c r="L920" s="66"/>
      <c r="M920" s="188"/>
      <c r="O920" s="66"/>
      <c r="P920" s="66"/>
      <c r="Q920" s="66"/>
    </row>
    <row r="921" spans="1:17" x14ac:dyDescent="0.25">
      <c r="A921"/>
      <c r="B921" s="66"/>
      <c r="C921" s="66"/>
      <c r="D921" s="66"/>
      <c r="E921" s="66"/>
      <c r="F921" s="66"/>
      <c r="G921" s="188"/>
      <c r="H921" s="66"/>
      <c r="I921" s="66"/>
      <c r="J921" s="66"/>
      <c r="K921" s="66"/>
      <c r="L921" s="66"/>
      <c r="M921" s="188"/>
      <c r="O921" s="66"/>
      <c r="P921" s="66"/>
      <c r="Q921" s="66"/>
    </row>
    <row r="922" spans="1:17" x14ac:dyDescent="0.25">
      <c r="A922"/>
      <c r="B922" s="66"/>
      <c r="C922" s="66"/>
      <c r="D922" s="66"/>
      <c r="E922" s="66"/>
      <c r="F922" s="66"/>
      <c r="G922" s="188"/>
      <c r="H922" s="66"/>
      <c r="I922" s="66"/>
      <c r="J922" s="66"/>
      <c r="K922" s="66"/>
      <c r="L922" s="66"/>
      <c r="M922" s="188"/>
      <c r="O922" s="66"/>
      <c r="P922" s="66"/>
      <c r="Q922" s="66"/>
    </row>
    <row r="923" spans="1:17" x14ac:dyDescent="0.25">
      <c r="A923"/>
      <c r="B923" s="66"/>
      <c r="C923" s="66"/>
      <c r="D923" s="66"/>
      <c r="E923" s="66"/>
      <c r="F923" s="66"/>
      <c r="G923" s="188"/>
      <c r="H923" s="66"/>
      <c r="I923" s="66"/>
      <c r="J923" s="66"/>
      <c r="K923" s="66"/>
      <c r="L923" s="66"/>
      <c r="M923" s="188"/>
      <c r="O923" s="66"/>
      <c r="P923" s="66"/>
      <c r="Q923" s="66"/>
    </row>
    <row r="924" spans="1:17" x14ac:dyDescent="0.25">
      <c r="A924"/>
      <c r="B924" s="66"/>
      <c r="C924" s="66"/>
      <c r="D924" s="66"/>
      <c r="E924" s="66"/>
      <c r="F924" s="66"/>
      <c r="G924" s="188"/>
      <c r="H924" s="66"/>
      <c r="I924" s="66"/>
      <c r="J924" s="66"/>
      <c r="K924" s="66"/>
      <c r="L924" s="66"/>
      <c r="M924" s="188"/>
      <c r="O924" s="66"/>
      <c r="P924" s="66"/>
      <c r="Q924" s="66"/>
    </row>
    <row r="925" spans="1:17" x14ac:dyDescent="0.25">
      <c r="A925"/>
      <c r="B925" s="66"/>
      <c r="C925" s="66"/>
      <c r="D925" s="66"/>
      <c r="E925" s="66"/>
      <c r="F925" s="66"/>
      <c r="G925" s="188"/>
      <c r="H925" s="66"/>
      <c r="I925" s="66"/>
      <c r="J925" s="66"/>
      <c r="K925" s="66"/>
      <c r="L925" s="66"/>
      <c r="M925" s="188"/>
      <c r="O925" s="66"/>
      <c r="P925" s="66"/>
      <c r="Q925" s="66"/>
    </row>
    <row r="926" spans="1:17" x14ac:dyDescent="0.25">
      <c r="A926"/>
      <c r="B926" s="66"/>
      <c r="C926" s="66"/>
      <c r="D926" s="66"/>
      <c r="E926" s="66"/>
      <c r="F926" s="66"/>
      <c r="G926" s="188"/>
      <c r="H926" s="66"/>
      <c r="I926" s="66"/>
      <c r="J926" s="66"/>
      <c r="K926" s="66"/>
      <c r="L926" s="66"/>
      <c r="M926" s="188"/>
      <c r="O926" s="66"/>
      <c r="P926" s="66"/>
      <c r="Q926" s="66"/>
    </row>
    <row r="927" spans="1:17" x14ac:dyDescent="0.25">
      <c r="A927"/>
      <c r="B927" s="66"/>
      <c r="C927" s="66"/>
      <c r="D927" s="66"/>
      <c r="E927" s="66"/>
      <c r="F927" s="66"/>
      <c r="G927" s="188"/>
      <c r="H927" s="66"/>
      <c r="I927" s="66"/>
      <c r="J927" s="66"/>
      <c r="K927" s="66"/>
      <c r="L927" s="66"/>
      <c r="M927" s="188"/>
      <c r="O927" s="66"/>
      <c r="P927" s="66"/>
      <c r="Q927" s="66"/>
    </row>
    <row r="928" spans="1:17" x14ac:dyDescent="0.25">
      <c r="A928"/>
      <c r="B928" s="66"/>
      <c r="C928" s="66"/>
      <c r="D928" s="66"/>
      <c r="E928" s="66"/>
      <c r="F928" s="66"/>
      <c r="G928" s="188"/>
      <c r="H928" s="66"/>
      <c r="I928" s="66"/>
      <c r="J928" s="66"/>
      <c r="K928" s="66"/>
      <c r="L928" s="66"/>
      <c r="M928" s="188"/>
      <c r="O928" s="66"/>
      <c r="P928" s="66"/>
      <c r="Q928" s="66"/>
    </row>
    <row r="929" spans="1:17" x14ac:dyDescent="0.25">
      <c r="A929"/>
      <c r="B929" s="66"/>
      <c r="C929" s="66"/>
      <c r="D929" s="66"/>
      <c r="E929" s="66"/>
      <c r="F929" s="66"/>
      <c r="G929" s="188"/>
      <c r="H929" s="66"/>
      <c r="I929" s="66"/>
      <c r="J929" s="66"/>
      <c r="K929" s="66"/>
      <c r="L929" s="66"/>
      <c r="M929" s="188"/>
      <c r="O929" s="66"/>
      <c r="P929" s="66"/>
      <c r="Q929" s="66"/>
    </row>
    <row r="930" spans="1:17" x14ac:dyDescent="0.25">
      <c r="A930"/>
      <c r="B930" s="66"/>
      <c r="C930" s="66"/>
      <c r="D930" s="66"/>
      <c r="E930" s="66"/>
      <c r="F930" s="66"/>
      <c r="G930" s="188"/>
      <c r="H930" s="66"/>
      <c r="I930" s="66"/>
      <c r="J930" s="66"/>
      <c r="K930" s="66"/>
      <c r="L930" s="66"/>
      <c r="M930" s="188"/>
      <c r="O930" s="66"/>
      <c r="P930" s="66"/>
      <c r="Q930" s="66"/>
    </row>
    <row r="931" spans="1:17" x14ac:dyDescent="0.25">
      <c r="A931"/>
      <c r="B931" s="66"/>
      <c r="C931" s="66"/>
      <c r="D931" s="66"/>
      <c r="E931" s="66"/>
      <c r="F931" s="66"/>
      <c r="G931" s="188"/>
      <c r="H931" s="66"/>
      <c r="I931" s="66"/>
      <c r="J931" s="66"/>
      <c r="K931" s="66"/>
      <c r="L931" s="66"/>
      <c r="M931" s="188"/>
      <c r="O931" s="66"/>
      <c r="P931" s="66"/>
      <c r="Q931" s="66"/>
    </row>
    <row r="932" spans="1:17" x14ac:dyDescent="0.25">
      <c r="A932"/>
      <c r="B932" s="66"/>
      <c r="C932" s="66"/>
      <c r="D932" s="66"/>
      <c r="E932" s="66"/>
      <c r="F932" s="66"/>
      <c r="G932" s="188"/>
      <c r="H932" s="66"/>
      <c r="I932" s="66"/>
      <c r="J932" s="66"/>
      <c r="K932" s="66"/>
      <c r="L932" s="66"/>
      <c r="M932" s="188"/>
      <c r="O932" s="66"/>
      <c r="P932" s="66"/>
      <c r="Q932" s="66"/>
    </row>
    <row r="933" spans="1:17" x14ac:dyDescent="0.25">
      <c r="A933"/>
      <c r="B933" s="66"/>
      <c r="C933" s="66"/>
      <c r="D933" s="66"/>
      <c r="E933" s="66"/>
      <c r="F933" s="66"/>
      <c r="G933" s="188"/>
      <c r="H933" s="66"/>
      <c r="I933" s="66"/>
      <c r="J933" s="66"/>
      <c r="K933" s="66"/>
      <c r="L933" s="66"/>
      <c r="M933" s="188"/>
      <c r="O933" s="66"/>
      <c r="P933" s="66"/>
      <c r="Q933" s="66"/>
    </row>
    <row r="934" spans="1:17" x14ac:dyDescent="0.25">
      <c r="A934"/>
      <c r="B934" s="66"/>
      <c r="C934" s="66"/>
      <c r="D934" s="66"/>
      <c r="E934" s="66"/>
      <c r="F934" s="66"/>
      <c r="G934" s="188"/>
      <c r="H934" s="66"/>
      <c r="I934" s="66"/>
      <c r="J934" s="66"/>
      <c r="K934" s="66"/>
      <c r="L934" s="66"/>
      <c r="M934" s="188"/>
      <c r="O934" s="66"/>
      <c r="P934" s="66"/>
      <c r="Q934" s="66"/>
    </row>
    <row r="935" spans="1:17" x14ac:dyDescent="0.25">
      <c r="A935"/>
      <c r="B935" s="66"/>
      <c r="C935" s="66"/>
      <c r="D935" s="66"/>
      <c r="E935" s="66"/>
      <c r="F935" s="66"/>
      <c r="G935" s="188"/>
      <c r="H935" s="66"/>
      <c r="I935" s="66"/>
      <c r="J935" s="66"/>
      <c r="K935" s="66"/>
      <c r="L935" s="66"/>
      <c r="M935" s="188"/>
      <c r="O935" s="66"/>
      <c r="P935" s="66"/>
      <c r="Q935" s="66"/>
    </row>
    <row r="936" spans="1:17" x14ac:dyDescent="0.25">
      <c r="A936"/>
      <c r="B936" s="66"/>
      <c r="C936" s="66"/>
      <c r="D936" s="66"/>
      <c r="E936" s="66"/>
      <c r="F936" s="66"/>
      <c r="G936" s="188"/>
      <c r="H936" s="66"/>
      <c r="I936" s="66"/>
      <c r="J936" s="66"/>
      <c r="K936" s="66"/>
      <c r="L936" s="66"/>
      <c r="M936" s="188"/>
      <c r="O936" s="66"/>
      <c r="P936" s="66"/>
      <c r="Q936" s="66"/>
    </row>
    <row r="937" spans="1:17" x14ac:dyDescent="0.25">
      <c r="A937"/>
      <c r="B937" s="66"/>
      <c r="C937" s="66"/>
      <c r="D937" s="66"/>
      <c r="E937" s="66"/>
      <c r="F937" s="66"/>
      <c r="G937" s="188"/>
      <c r="H937" s="66"/>
      <c r="I937" s="66"/>
      <c r="J937" s="66"/>
      <c r="K937" s="66"/>
      <c r="L937" s="66"/>
      <c r="M937" s="188"/>
      <c r="O937" s="66"/>
      <c r="P937" s="66"/>
      <c r="Q937" s="66"/>
    </row>
    <row r="938" spans="1:17" x14ac:dyDescent="0.25">
      <c r="A938"/>
      <c r="B938" s="66"/>
      <c r="C938" s="66"/>
      <c r="D938" s="66"/>
      <c r="E938" s="66"/>
      <c r="F938" s="66"/>
      <c r="G938" s="188"/>
      <c r="H938" s="66"/>
      <c r="I938" s="66"/>
      <c r="J938" s="66"/>
      <c r="K938" s="66"/>
      <c r="L938" s="66"/>
      <c r="M938" s="188"/>
      <c r="O938" s="66"/>
      <c r="P938" s="66"/>
      <c r="Q938" s="66"/>
    </row>
    <row r="939" spans="1:17" x14ac:dyDescent="0.25">
      <c r="A939"/>
      <c r="B939" s="66"/>
      <c r="C939" s="66"/>
      <c r="D939" s="66"/>
      <c r="E939" s="66"/>
      <c r="F939" s="66"/>
      <c r="G939" s="188"/>
      <c r="H939" s="66"/>
      <c r="I939" s="66"/>
      <c r="J939" s="66"/>
      <c r="K939" s="66"/>
      <c r="L939" s="66"/>
      <c r="M939" s="188"/>
      <c r="O939" s="66"/>
      <c r="P939" s="66"/>
      <c r="Q939" s="66"/>
    </row>
    <row r="940" spans="1:17" x14ac:dyDescent="0.25">
      <c r="A940"/>
      <c r="B940" s="66"/>
      <c r="C940" s="66"/>
      <c r="D940" s="66"/>
      <c r="E940" s="66"/>
      <c r="F940" s="66"/>
      <c r="G940" s="188"/>
      <c r="H940" s="66"/>
      <c r="I940" s="66"/>
      <c r="J940" s="66"/>
      <c r="K940" s="66"/>
      <c r="L940" s="66"/>
      <c r="M940" s="188"/>
      <c r="O940" s="66"/>
      <c r="P940" s="66"/>
      <c r="Q940" s="66"/>
    </row>
    <row r="941" spans="1:17" x14ac:dyDescent="0.25">
      <c r="A941"/>
      <c r="B941" s="66"/>
      <c r="C941" s="66"/>
      <c r="D941" s="66"/>
      <c r="E941" s="66"/>
      <c r="F941" s="66"/>
      <c r="G941" s="188"/>
      <c r="H941" s="66"/>
      <c r="I941" s="66"/>
      <c r="J941" s="66"/>
      <c r="K941" s="66"/>
      <c r="L941" s="66"/>
      <c r="M941" s="188"/>
      <c r="O941" s="66"/>
      <c r="P941" s="66"/>
      <c r="Q941" s="66"/>
    </row>
    <row r="942" spans="1:17" x14ac:dyDescent="0.25">
      <c r="A942"/>
      <c r="B942" s="66"/>
      <c r="C942" s="66"/>
      <c r="D942" s="66"/>
      <c r="E942" s="66"/>
      <c r="F942" s="66"/>
      <c r="G942" s="188"/>
      <c r="H942" s="66"/>
      <c r="I942" s="66"/>
      <c r="J942" s="66"/>
      <c r="K942" s="66"/>
      <c r="L942" s="66"/>
      <c r="M942" s="188"/>
      <c r="O942" s="66"/>
      <c r="P942" s="66"/>
      <c r="Q942" s="66"/>
    </row>
    <row r="943" spans="1:17" x14ac:dyDescent="0.25">
      <c r="A943"/>
      <c r="B943" s="66"/>
      <c r="C943" s="66"/>
      <c r="D943" s="66"/>
      <c r="E943" s="66"/>
      <c r="F943" s="66"/>
      <c r="G943" s="188"/>
      <c r="H943" s="66"/>
      <c r="I943" s="66"/>
      <c r="J943" s="66"/>
      <c r="K943" s="66"/>
      <c r="L943" s="66"/>
      <c r="M943" s="188"/>
      <c r="O943" s="66"/>
      <c r="P943" s="66"/>
      <c r="Q943" s="66"/>
    </row>
    <row r="944" spans="1:17" x14ac:dyDescent="0.25">
      <c r="A944"/>
      <c r="B944" s="66"/>
      <c r="C944" s="66"/>
      <c r="D944" s="66"/>
      <c r="E944" s="66"/>
      <c r="F944" s="66"/>
      <c r="G944" s="188"/>
      <c r="H944" s="66"/>
      <c r="I944" s="66"/>
      <c r="J944" s="66"/>
      <c r="K944" s="66"/>
      <c r="L944" s="66"/>
      <c r="M944" s="188"/>
      <c r="O944" s="66"/>
      <c r="P944" s="66"/>
      <c r="Q944" s="66"/>
    </row>
    <row r="945" spans="1:17" x14ac:dyDescent="0.25">
      <c r="A945"/>
      <c r="B945" s="66"/>
      <c r="C945" s="66"/>
      <c r="D945" s="66"/>
      <c r="E945" s="66"/>
      <c r="F945" s="66"/>
      <c r="G945" s="188"/>
      <c r="H945" s="66"/>
      <c r="I945" s="66"/>
      <c r="J945" s="66"/>
      <c r="K945" s="66"/>
      <c r="L945" s="66"/>
      <c r="M945" s="188"/>
      <c r="O945" s="66"/>
      <c r="P945" s="66"/>
      <c r="Q945" s="66"/>
    </row>
    <row r="946" spans="1:17" x14ac:dyDescent="0.25">
      <c r="A946"/>
      <c r="B946" s="66"/>
      <c r="C946" s="66"/>
      <c r="D946" s="66"/>
      <c r="E946" s="66"/>
      <c r="F946" s="66"/>
      <c r="G946" s="188"/>
      <c r="H946" s="66"/>
      <c r="I946" s="66"/>
      <c r="J946" s="66"/>
      <c r="K946" s="66"/>
      <c r="L946" s="66"/>
      <c r="M946" s="188"/>
      <c r="O946" s="66"/>
      <c r="P946" s="66"/>
      <c r="Q946" s="66"/>
    </row>
    <row r="947" spans="1:17" x14ac:dyDescent="0.25">
      <c r="A947"/>
      <c r="B947" s="66"/>
      <c r="C947" s="66"/>
      <c r="D947" s="66"/>
      <c r="E947" s="66"/>
      <c r="F947" s="66"/>
      <c r="G947" s="188"/>
      <c r="H947" s="66"/>
      <c r="I947" s="66"/>
      <c r="J947" s="66"/>
      <c r="K947" s="66"/>
      <c r="L947" s="66"/>
      <c r="M947" s="188"/>
      <c r="O947" s="66"/>
      <c r="P947" s="66"/>
      <c r="Q947" s="66"/>
    </row>
    <row r="948" spans="1:17" x14ac:dyDescent="0.25">
      <c r="A948"/>
      <c r="B948" s="66"/>
      <c r="C948" s="66"/>
      <c r="D948" s="66"/>
      <c r="E948" s="66"/>
      <c r="F948" s="66"/>
      <c r="G948" s="188"/>
      <c r="H948" s="66"/>
      <c r="I948" s="66"/>
      <c r="J948" s="66"/>
      <c r="K948" s="66"/>
      <c r="L948" s="66"/>
      <c r="M948" s="188"/>
      <c r="O948" s="66"/>
      <c r="P948" s="66"/>
      <c r="Q948" s="66"/>
    </row>
    <row r="949" spans="1:17" x14ac:dyDescent="0.25">
      <c r="A949"/>
      <c r="B949" s="66"/>
      <c r="C949" s="66"/>
      <c r="D949" s="66"/>
      <c r="E949" s="66"/>
      <c r="F949" s="66"/>
      <c r="G949" s="188"/>
      <c r="H949" s="66"/>
      <c r="I949" s="66"/>
      <c r="J949" s="66"/>
      <c r="K949" s="66"/>
      <c r="L949" s="66"/>
      <c r="M949" s="188"/>
      <c r="O949" s="66"/>
      <c r="P949" s="66"/>
      <c r="Q949" s="66"/>
    </row>
    <row r="950" spans="1:17" x14ac:dyDescent="0.25">
      <c r="A950"/>
      <c r="B950" s="66"/>
      <c r="C950" s="66"/>
      <c r="D950" s="66"/>
      <c r="E950" s="66"/>
      <c r="F950" s="66"/>
      <c r="G950" s="188"/>
      <c r="H950" s="66"/>
      <c r="I950" s="66"/>
      <c r="J950" s="66"/>
      <c r="K950" s="66"/>
      <c r="L950" s="66"/>
      <c r="M950" s="188"/>
      <c r="O950" s="66"/>
      <c r="P950" s="66"/>
      <c r="Q950" s="66"/>
    </row>
    <row r="951" spans="1:17" x14ac:dyDescent="0.25">
      <c r="A951"/>
      <c r="B951" s="66"/>
      <c r="C951" s="66"/>
      <c r="D951" s="66"/>
      <c r="E951" s="66"/>
      <c r="F951" s="66"/>
      <c r="G951" s="188"/>
      <c r="H951" s="66"/>
      <c r="I951" s="66"/>
      <c r="J951" s="66"/>
      <c r="K951" s="66"/>
      <c r="L951" s="66"/>
      <c r="M951" s="188"/>
      <c r="O951" s="66"/>
      <c r="P951" s="66"/>
      <c r="Q951" s="66"/>
    </row>
    <row r="952" spans="1:17" x14ac:dyDescent="0.25">
      <c r="A952"/>
      <c r="B952" s="66"/>
      <c r="C952" s="66"/>
      <c r="D952" s="66"/>
      <c r="E952" s="66"/>
      <c r="F952" s="66"/>
      <c r="G952" s="188"/>
      <c r="H952" s="66"/>
      <c r="I952" s="66"/>
      <c r="J952" s="66"/>
      <c r="K952" s="66"/>
      <c r="L952" s="66"/>
      <c r="M952" s="188"/>
      <c r="O952" s="66"/>
      <c r="P952" s="66"/>
      <c r="Q952" s="66"/>
    </row>
    <row r="953" spans="1:17" x14ac:dyDescent="0.25">
      <c r="A953"/>
      <c r="B953" s="66"/>
      <c r="C953" s="66"/>
      <c r="D953" s="66"/>
      <c r="E953" s="66"/>
      <c r="F953" s="66"/>
      <c r="G953" s="188"/>
      <c r="H953" s="66"/>
      <c r="I953" s="66"/>
      <c r="J953" s="66"/>
      <c r="K953" s="66"/>
      <c r="L953" s="66"/>
      <c r="M953" s="188"/>
      <c r="O953" s="66"/>
      <c r="P953" s="66"/>
      <c r="Q953" s="66"/>
    </row>
    <row r="954" spans="1:17" x14ac:dyDescent="0.25">
      <c r="A954"/>
      <c r="B954" s="66"/>
      <c r="C954" s="66"/>
      <c r="D954" s="66"/>
      <c r="E954" s="66"/>
      <c r="F954" s="66"/>
      <c r="G954" s="188"/>
      <c r="H954" s="66"/>
      <c r="I954" s="66"/>
      <c r="J954" s="66"/>
      <c r="K954" s="66"/>
      <c r="L954" s="66"/>
      <c r="M954" s="188"/>
      <c r="O954" s="66"/>
      <c r="P954" s="66"/>
      <c r="Q954" s="66"/>
    </row>
    <row r="955" spans="1:17" x14ac:dyDescent="0.25">
      <c r="A955"/>
      <c r="B955" s="66"/>
      <c r="C955" s="66"/>
      <c r="D955" s="66"/>
      <c r="E955" s="66"/>
      <c r="F955" s="66"/>
      <c r="G955" s="188"/>
      <c r="H955" s="66"/>
      <c r="I955" s="66"/>
      <c r="J955" s="66"/>
      <c r="K955" s="66"/>
      <c r="L955" s="66"/>
      <c r="M955" s="188"/>
      <c r="O955" s="66"/>
      <c r="P955" s="66"/>
      <c r="Q955" s="66"/>
    </row>
    <row r="956" spans="1:17" x14ac:dyDescent="0.25">
      <c r="A956"/>
      <c r="B956" s="66"/>
      <c r="C956" s="66"/>
      <c r="D956" s="66"/>
      <c r="E956" s="66"/>
      <c r="F956" s="66"/>
      <c r="G956" s="188"/>
      <c r="H956" s="66"/>
      <c r="I956" s="66"/>
      <c r="J956" s="66"/>
      <c r="K956" s="66"/>
      <c r="L956" s="66"/>
      <c r="M956" s="188"/>
      <c r="O956" s="66"/>
      <c r="P956" s="66"/>
      <c r="Q956" s="66"/>
    </row>
    <row r="957" spans="1:17" x14ac:dyDescent="0.25">
      <c r="A957"/>
      <c r="B957" s="66"/>
      <c r="C957" s="66"/>
      <c r="D957" s="66"/>
      <c r="E957" s="66"/>
      <c r="F957" s="66"/>
      <c r="G957" s="188"/>
      <c r="H957" s="66"/>
      <c r="I957" s="66"/>
      <c r="J957" s="66"/>
      <c r="K957" s="66"/>
      <c r="L957" s="66"/>
      <c r="M957" s="188"/>
      <c r="O957" s="66"/>
      <c r="P957" s="66"/>
      <c r="Q957" s="66"/>
    </row>
    <row r="958" spans="1:17" x14ac:dyDescent="0.25">
      <c r="A958"/>
      <c r="B958" s="66"/>
      <c r="C958" s="66"/>
      <c r="D958" s="66"/>
      <c r="E958" s="66"/>
      <c r="F958" s="66"/>
      <c r="G958" s="188"/>
      <c r="H958" s="66"/>
      <c r="I958" s="66"/>
      <c r="J958" s="66"/>
      <c r="K958" s="66"/>
      <c r="L958" s="66"/>
      <c r="M958" s="188"/>
      <c r="O958" s="66"/>
      <c r="P958" s="66"/>
      <c r="Q958" s="66"/>
    </row>
    <row r="959" spans="1:17" x14ac:dyDescent="0.25">
      <c r="A959"/>
      <c r="B959" s="66"/>
      <c r="C959" s="66"/>
      <c r="D959" s="66"/>
      <c r="E959" s="66"/>
      <c r="F959" s="66"/>
      <c r="G959" s="188"/>
      <c r="H959" s="66"/>
      <c r="I959" s="66"/>
      <c r="J959" s="66"/>
      <c r="K959" s="66"/>
      <c r="L959" s="66"/>
      <c r="M959" s="188"/>
      <c r="O959" s="66"/>
      <c r="P959" s="66"/>
      <c r="Q959" s="66"/>
    </row>
    <row r="960" spans="1:17" x14ac:dyDescent="0.25">
      <c r="A960"/>
      <c r="B960" s="66"/>
      <c r="C960" s="66"/>
      <c r="D960" s="66"/>
      <c r="E960" s="66"/>
      <c r="F960" s="66"/>
      <c r="G960" s="188"/>
      <c r="H960" s="66"/>
      <c r="I960" s="66"/>
      <c r="J960" s="66"/>
      <c r="K960" s="66"/>
      <c r="L960" s="66"/>
      <c r="M960" s="188"/>
      <c r="O960" s="66"/>
      <c r="P960" s="66"/>
      <c r="Q960" s="66"/>
    </row>
    <row r="961" spans="1:17" x14ac:dyDescent="0.25">
      <c r="A961"/>
      <c r="B961" s="66"/>
      <c r="C961" s="66"/>
      <c r="D961" s="66"/>
      <c r="E961" s="66"/>
      <c r="F961" s="66"/>
      <c r="G961" s="188"/>
      <c r="H961" s="66"/>
      <c r="I961" s="66"/>
      <c r="J961" s="66"/>
      <c r="K961" s="66"/>
      <c r="L961" s="66"/>
      <c r="M961" s="188"/>
      <c r="O961" s="66"/>
      <c r="P961" s="66"/>
      <c r="Q961" s="66"/>
    </row>
    <row r="962" spans="1:17" x14ac:dyDescent="0.25">
      <c r="A962"/>
      <c r="B962" s="66"/>
      <c r="C962" s="66"/>
      <c r="D962" s="66"/>
      <c r="E962" s="66"/>
      <c r="F962" s="66"/>
      <c r="G962" s="188"/>
      <c r="H962" s="66"/>
      <c r="I962" s="66"/>
      <c r="J962" s="66"/>
      <c r="K962" s="66"/>
      <c r="L962" s="66"/>
      <c r="M962" s="188"/>
      <c r="O962" s="66"/>
      <c r="P962" s="66"/>
      <c r="Q962" s="66"/>
    </row>
    <row r="963" spans="1:17" x14ac:dyDescent="0.25">
      <c r="A963"/>
      <c r="B963" s="66"/>
      <c r="C963" s="66"/>
      <c r="D963" s="66"/>
      <c r="E963" s="66"/>
      <c r="F963" s="66"/>
      <c r="G963" s="188"/>
      <c r="H963" s="66"/>
      <c r="I963" s="66"/>
      <c r="J963" s="66"/>
      <c r="K963" s="66"/>
      <c r="L963" s="66"/>
      <c r="M963" s="188"/>
      <c r="O963" s="66"/>
      <c r="P963" s="66"/>
      <c r="Q963" s="66"/>
    </row>
    <row r="964" spans="1:17" x14ac:dyDescent="0.25">
      <c r="A964"/>
      <c r="B964" s="66"/>
      <c r="C964" s="66"/>
      <c r="D964" s="66"/>
      <c r="E964" s="66"/>
      <c r="F964" s="66"/>
      <c r="G964" s="188"/>
      <c r="H964" s="66"/>
      <c r="I964" s="66"/>
      <c r="J964" s="66"/>
      <c r="K964" s="66"/>
      <c r="L964" s="66"/>
      <c r="M964" s="188"/>
      <c r="O964" s="66"/>
      <c r="P964" s="66"/>
      <c r="Q964" s="66"/>
    </row>
    <row r="965" spans="1:17" x14ac:dyDescent="0.25">
      <c r="A965"/>
      <c r="B965" s="66"/>
      <c r="C965" s="66"/>
      <c r="D965" s="66"/>
      <c r="E965" s="66"/>
      <c r="F965" s="66"/>
      <c r="G965" s="188"/>
      <c r="H965" s="66"/>
      <c r="I965" s="66"/>
      <c r="J965" s="66"/>
      <c r="K965" s="66"/>
      <c r="L965" s="66"/>
      <c r="M965" s="188"/>
      <c r="O965" s="66"/>
      <c r="P965" s="66"/>
      <c r="Q965" s="66"/>
    </row>
    <row r="966" spans="1:17" x14ac:dyDescent="0.25">
      <c r="A966"/>
      <c r="B966" s="66"/>
      <c r="C966" s="66"/>
      <c r="D966" s="66"/>
      <c r="E966" s="66"/>
      <c r="F966" s="66"/>
      <c r="G966" s="188"/>
      <c r="H966" s="66"/>
      <c r="I966" s="66"/>
      <c r="J966" s="66"/>
      <c r="K966" s="66"/>
      <c r="L966" s="66"/>
      <c r="M966" s="188"/>
      <c r="O966" s="66"/>
      <c r="P966" s="66"/>
      <c r="Q966" s="66"/>
    </row>
    <row r="967" spans="1:17" x14ac:dyDescent="0.25">
      <c r="A967"/>
      <c r="B967" s="66"/>
      <c r="C967" s="66"/>
      <c r="D967" s="66"/>
      <c r="E967" s="66"/>
      <c r="F967" s="66"/>
      <c r="G967" s="188"/>
      <c r="H967" s="66"/>
      <c r="I967" s="66"/>
      <c r="J967" s="66"/>
      <c r="K967" s="66"/>
      <c r="L967" s="66"/>
      <c r="M967" s="188"/>
      <c r="O967" s="66"/>
      <c r="P967" s="66"/>
      <c r="Q967" s="66"/>
    </row>
    <row r="968" spans="1:17" x14ac:dyDescent="0.25">
      <c r="A968"/>
      <c r="B968" s="66"/>
      <c r="C968" s="66"/>
      <c r="D968" s="66"/>
      <c r="E968" s="66"/>
      <c r="F968" s="66"/>
      <c r="G968" s="188"/>
      <c r="H968" s="66"/>
      <c r="I968" s="66"/>
      <c r="J968" s="66"/>
      <c r="K968" s="66"/>
      <c r="L968" s="66"/>
      <c r="M968" s="188"/>
      <c r="O968" s="66"/>
      <c r="P968" s="66"/>
      <c r="Q968" s="66"/>
    </row>
    <row r="969" spans="1:17" x14ac:dyDescent="0.25">
      <c r="A969"/>
      <c r="B969" s="66"/>
      <c r="C969" s="66"/>
      <c r="D969" s="66"/>
      <c r="E969" s="66"/>
      <c r="F969" s="66"/>
      <c r="G969" s="188"/>
      <c r="H969" s="66"/>
      <c r="I969" s="66"/>
      <c r="J969" s="66"/>
      <c r="K969" s="66"/>
      <c r="L969" s="66"/>
      <c r="M969" s="188"/>
      <c r="O969" s="66"/>
      <c r="P969" s="66"/>
      <c r="Q969" s="66"/>
    </row>
    <row r="970" spans="1:17" x14ac:dyDescent="0.25">
      <c r="A970"/>
      <c r="B970" s="66"/>
      <c r="C970" s="66"/>
      <c r="D970" s="66"/>
      <c r="E970" s="66"/>
      <c r="F970" s="66"/>
      <c r="G970" s="188"/>
      <c r="H970" s="66"/>
      <c r="I970" s="66"/>
      <c r="J970" s="66"/>
      <c r="K970" s="66"/>
      <c r="L970" s="66"/>
      <c r="M970" s="188"/>
      <c r="O970" s="66"/>
      <c r="P970" s="66"/>
      <c r="Q970" s="66"/>
    </row>
    <row r="971" spans="1:17" x14ac:dyDescent="0.25">
      <c r="A971"/>
      <c r="B971" s="66"/>
      <c r="C971" s="66"/>
      <c r="D971" s="66"/>
      <c r="E971" s="66"/>
      <c r="F971" s="66"/>
      <c r="G971" s="188"/>
      <c r="H971" s="66"/>
      <c r="I971" s="66"/>
      <c r="J971" s="66"/>
      <c r="K971" s="66"/>
      <c r="L971" s="66"/>
      <c r="M971" s="188"/>
      <c r="O971" s="66"/>
      <c r="P971" s="66"/>
      <c r="Q971" s="66"/>
    </row>
    <row r="972" spans="1:17" x14ac:dyDescent="0.25">
      <c r="A972"/>
      <c r="B972" s="66"/>
      <c r="C972" s="66"/>
      <c r="D972" s="66"/>
      <c r="E972" s="66"/>
      <c r="F972" s="66"/>
      <c r="G972" s="188"/>
      <c r="H972" s="66"/>
      <c r="I972" s="66"/>
      <c r="J972" s="66"/>
      <c r="K972" s="66"/>
      <c r="L972" s="66"/>
      <c r="M972" s="188"/>
      <c r="O972" s="66"/>
      <c r="P972" s="66"/>
      <c r="Q972" s="66"/>
    </row>
    <row r="973" spans="1:17" x14ac:dyDescent="0.25">
      <c r="A973"/>
      <c r="B973" s="66"/>
      <c r="C973" s="66"/>
      <c r="D973" s="66"/>
      <c r="E973" s="66"/>
      <c r="F973" s="66"/>
      <c r="G973" s="188"/>
      <c r="H973" s="66"/>
      <c r="I973" s="66"/>
      <c r="J973" s="66"/>
      <c r="K973" s="66"/>
      <c r="L973" s="66"/>
      <c r="M973" s="188"/>
      <c r="O973" s="66"/>
      <c r="P973" s="66"/>
      <c r="Q973" s="66"/>
    </row>
    <row r="974" spans="1:17" x14ac:dyDescent="0.25">
      <c r="A974"/>
      <c r="B974" s="66"/>
      <c r="C974" s="66"/>
      <c r="D974" s="66"/>
      <c r="E974" s="66"/>
      <c r="F974" s="66"/>
      <c r="G974" s="188"/>
      <c r="H974" s="66"/>
      <c r="I974" s="66"/>
      <c r="J974" s="66"/>
      <c r="K974" s="66"/>
      <c r="L974" s="66"/>
      <c r="M974" s="188"/>
      <c r="O974" s="66"/>
      <c r="P974" s="66"/>
      <c r="Q974" s="66"/>
    </row>
    <row r="975" spans="1:17" x14ac:dyDescent="0.25">
      <c r="A975"/>
      <c r="B975" s="66"/>
      <c r="C975" s="66"/>
      <c r="D975" s="66"/>
      <c r="E975" s="66"/>
      <c r="F975" s="66"/>
      <c r="G975" s="188"/>
      <c r="H975" s="66"/>
      <c r="I975" s="66"/>
      <c r="J975" s="66"/>
      <c r="K975" s="66"/>
      <c r="L975" s="66"/>
      <c r="M975" s="188"/>
      <c r="O975" s="66"/>
      <c r="P975" s="66"/>
      <c r="Q975" s="66"/>
    </row>
    <row r="976" spans="1:17" x14ac:dyDescent="0.25">
      <c r="A976"/>
      <c r="B976" s="66"/>
      <c r="C976" s="66"/>
      <c r="D976" s="66"/>
      <c r="E976" s="66"/>
      <c r="F976" s="66"/>
      <c r="G976" s="188"/>
      <c r="H976" s="66"/>
      <c r="I976" s="66"/>
      <c r="J976" s="66"/>
      <c r="K976" s="66"/>
      <c r="L976" s="66"/>
      <c r="M976" s="188"/>
      <c r="O976" s="66"/>
      <c r="P976" s="66"/>
      <c r="Q976" s="66"/>
    </row>
    <row r="977" spans="1:17" x14ac:dyDescent="0.25">
      <c r="A977"/>
      <c r="B977" s="66"/>
      <c r="C977" s="66"/>
      <c r="D977" s="66"/>
      <c r="E977" s="66"/>
      <c r="F977" s="66"/>
      <c r="G977" s="188"/>
      <c r="H977" s="66"/>
      <c r="I977" s="66"/>
      <c r="J977" s="66"/>
      <c r="K977" s="66"/>
      <c r="L977" s="66"/>
      <c r="M977" s="188"/>
      <c r="O977" s="66"/>
      <c r="P977" s="66"/>
      <c r="Q977" s="66"/>
    </row>
    <row r="978" spans="1:17" x14ac:dyDescent="0.25">
      <c r="A978"/>
      <c r="B978" s="66"/>
      <c r="C978" s="66"/>
      <c r="D978" s="66"/>
      <c r="E978" s="66"/>
      <c r="F978" s="66"/>
      <c r="G978" s="188"/>
      <c r="H978" s="66"/>
      <c r="I978" s="66"/>
      <c r="J978" s="66"/>
      <c r="K978" s="66"/>
      <c r="L978" s="66"/>
      <c r="M978" s="188"/>
      <c r="O978" s="66"/>
      <c r="P978" s="66"/>
      <c r="Q978" s="66"/>
    </row>
    <row r="979" spans="1:17" x14ac:dyDescent="0.25">
      <c r="A979"/>
      <c r="B979" s="66"/>
      <c r="C979" s="66"/>
      <c r="D979" s="66"/>
      <c r="E979" s="66"/>
      <c r="F979" s="66"/>
      <c r="G979" s="188"/>
      <c r="H979" s="66"/>
      <c r="I979" s="66"/>
      <c r="J979" s="66"/>
      <c r="K979" s="66"/>
      <c r="L979" s="66"/>
      <c r="M979" s="188"/>
      <c r="O979" s="66"/>
      <c r="P979" s="66"/>
      <c r="Q979" s="66"/>
    </row>
    <row r="980" spans="1:17" x14ac:dyDescent="0.25">
      <c r="A980"/>
      <c r="B980" s="66"/>
      <c r="C980" s="66"/>
      <c r="D980" s="66"/>
      <c r="E980" s="66"/>
      <c r="F980" s="66"/>
      <c r="G980" s="188"/>
      <c r="H980" s="66"/>
      <c r="I980" s="66"/>
      <c r="J980" s="66"/>
      <c r="K980" s="66"/>
      <c r="L980" s="66"/>
      <c r="M980" s="188"/>
      <c r="O980" s="66"/>
      <c r="P980" s="66"/>
      <c r="Q980" s="66"/>
    </row>
    <row r="981" spans="1:17" x14ac:dyDescent="0.25">
      <c r="A981"/>
      <c r="B981" s="66"/>
      <c r="C981" s="66"/>
      <c r="D981" s="66"/>
      <c r="E981" s="66"/>
      <c r="F981" s="66"/>
      <c r="G981" s="188"/>
      <c r="H981" s="66"/>
      <c r="I981" s="66"/>
      <c r="J981" s="66"/>
      <c r="K981" s="66"/>
      <c r="L981" s="66"/>
      <c r="M981" s="188"/>
      <c r="O981" s="66"/>
      <c r="P981" s="66"/>
      <c r="Q981" s="66"/>
    </row>
    <row r="982" spans="1:17" x14ac:dyDescent="0.25">
      <c r="A982"/>
      <c r="B982" s="66"/>
      <c r="C982" s="66"/>
      <c r="D982" s="66"/>
      <c r="E982" s="66"/>
      <c r="F982" s="66"/>
      <c r="G982" s="188"/>
      <c r="H982" s="66"/>
      <c r="I982" s="66"/>
      <c r="J982" s="66"/>
      <c r="K982" s="66"/>
      <c r="L982" s="66"/>
      <c r="M982" s="188"/>
      <c r="O982" s="66"/>
      <c r="P982" s="66"/>
      <c r="Q982" s="66"/>
    </row>
    <row r="983" spans="1:17" x14ac:dyDescent="0.25">
      <c r="A983"/>
      <c r="B983" s="66"/>
      <c r="C983" s="66"/>
      <c r="D983" s="66"/>
      <c r="E983" s="66"/>
      <c r="F983" s="66"/>
      <c r="G983" s="188"/>
      <c r="H983" s="66"/>
      <c r="I983" s="66"/>
      <c r="J983" s="66"/>
      <c r="K983" s="66"/>
      <c r="L983" s="66"/>
      <c r="M983" s="188"/>
      <c r="O983" s="66"/>
      <c r="P983" s="66"/>
      <c r="Q983" s="66"/>
    </row>
    <row r="984" spans="1:17" x14ac:dyDescent="0.25">
      <c r="A984"/>
      <c r="B984" s="66"/>
      <c r="C984" s="66"/>
      <c r="D984" s="66"/>
      <c r="E984" s="66"/>
      <c r="F984" s="66"/>
      <c r="G984" s="188"/>
      <c r="H984" s="66"/>
      <c r="I984" s="66"/>
      <c r="J984" s="66"/>
      <c r="K984" s="66"/>
      <c r="L984" s="66"/>
      <c r="M984" s="188"/>
      <c r="O984" s="66"/>
      <c r="P984" s="66"/>
      <c r="Q984" s="66"/>
    </row>
    <row r="985" spans="1:17" x14ac:dyDescent="0.25">
      <c r="A985"/>
      <c r="B985" s="66"/>
      <c r="C985" s="66"/>
      <c r="D985" s="66"/>
      <c r="E985" s="66"/>
      <c r="F985" s="66"/>
      <c r="G985" s="188"/>
      <c r="H985" s="66"/>
      <c r="I985" s="66"/>
      <c r="J985" s="66"/>
      <c r="K985" s="66"/>
      <c r="L985" s="66"/>
      <c r="M985" s="188"/>
      <c r="O985" s="66"/>
      <c r="P985" s="66"/>
      <c r="Q985" s="66"/>
    </row>
    <row r="986" spans="1:17" x14ac:dyDescent="0.25">
      <c r="A986"/>
      <c r="B986" s="66"/>
      <c r="C986" s="66"/>
      <c r="D986" s="66"/>
      <c r="E986" s="66"/>
      <c r="F986" s="66"/>
      <c r="G986" s="188"/>
      <c r="H986" s="66"/>
      <c r="I986" s="66"/>
      <c r="J986" s="66"/>
      <c r="K986" s="66"/>
      <c r="L986" s="66"/>
      <c r="M986" s="188"/>
      <c r="O986" s="66"/>
      <c r="P986" s="66"/>
      <c r="Q986" s="66"/>
    </row>
    <row r="987" spans="1:17" x14ac:dyDescent="0.25">
      <c r="A987"/>
      <c r="B987" s="66"/>
      <c r="C987" s="66"/>
      <c r="D987" s="66"/>
      <c r="E987" s="66"/>
      <c r="F987" s="66"/>
      <c r="G987" s="188"/>
      <c r="H987" s="66"/>
      <c r="I987" s="66"/>
      <c r="J987" s="66"/>
      <c r="K987" s="66"/>
      <c r="L987" s="66"/>
      <c r="M987" s="188"/>
      <c r="O987" s="66"/>
      <c r="P987" s="66"/>
      <c r="Q987" s="66"/>
    </row>
    <row r="988" spans="1:17" x14ac:dyDescent="0.25">
      <c r="A988"/>
      <c r="B988" s="66"/>
      <c r="C988" s="66"/>
      <c r="D988" s="66"/>
      <c r="E988" s="66"/>
      <c r="F988" s="66"/>
      <c r="G988" s="188"/>
      <c r="H988" s="66"/>
      <c r="I988" s="66"/>
      <c r="J988" s="66"/>
      <c r="K988" s="66"/>
      <c r="L988" s="66"/>
      <c r="M988" s="188"/>
      <c r="O988" s="66"/>
      <c r="P988" s="66"/>
      <c r="Q988" s="66"/>
    </row>
    <row r="989" spans="1:17" x14ac:dyDescent="0.25">
      <c r="A989"/>
      <c r="B989" s="66"/>
      <c r="C989" s="66"/>
      <c r="D989" s="66"/>
      <c r="E989" s="66"/>
      <c r="F989" s="66"/>
      <c r="G989" s="188"/>
      <c r="H989" s="66"/>
      <c r="I989" s="66"/>
      <c r="J989" s="66"/>
      <c r="K989" s="66"/>
      <c r="L989" s="66"/>
      <c r="M989" s="188"/>
      <c r="O989" s="66"/>
      <c r="P989" s="66"/>
      <c r="Q989" s="66"/>
    </row>
    <row r="990" spans="1:17" x14ac:dyDescent="0.25">
      <c r="A990"/>
      <c r="B990" s="66"/>
      <c r="C990" s="66"/>
      <c r="D990" s="66"/>
      <c r="E990" s="66"/>
      <c r="F990" s="66"/>
      <c r="G990" s="188"/>
      <c r="H990" s="66"/>
      <c r="I990" s="66"/>
      <c r="J990" s="66"/>
      <c r="K990" s="66"/>
      <c r="L990" s="66"/>
      <c r="M990" s="188"/>
      <c r="O990" s="66"/>
      <c r="P990" s="66"/>
      <c r="Q990" s="66"/>
    </row>
    <row r="991" spans="1:17" x14ac:dyDescent="0.25">
      <c r="A991"/>
      <c r="B991" s="66"/>
      <c r="C991" s="66"/>
      <c r="D991" s="66"/>
      <c r="E991" s="66"/>
      <c r="F991" s="66"/>
      <c r="G991" s="188"/>
      <c r="H991" s="66"/>
      <c r="I991" s="66"/>
      <c r="J991" s="66"/>
      <c r="K991" s="66"/>
      <c r="L991" s="66"/>
      <c r="M991" s="188"/>
      <c r="O991" s="66"/>
      <c r="P991" s="66"/>
      <c r="Q991" s="66"/>
    </row>
    <row r="992" spans="1:17" x14ac:dyDescent="0.25">
      <c r="A992"/>
      <c r="B992" s="66"/>
      <c r="C992" s="66"/>
      <c r="D992" s="66"/>
      <c r="E992" s="66"/>
      <c r="F992" s="66"/>
      <c r="G992" s="188"/>
      <c r="H992" s="66"/>
      <c r="I992" s="66"/>
      <c r="J992" s="66"/>
      <c r="K992" s="66"/>
      <c r="L992" s="66"/>
      <c r="M992" s="188"/>
      <c r="O992" s="66"/>
      <c r="P992" s="66"/>
      <c r="Q992" s="66"/>
    </row>
    <row r="993" spans="1:17" x14ac:dyDescent="0.25">
      <c r="A993"/>
      <c r="B993" s="66"/>
      <c r="C993" s="66"/>
      <c r="D993" s="66"/>
      <c r="E993" s="66"/>
      <c r="F993" s="66"/>
      <c r="G993" s="188"/>
      <c r="H993" s="66"/>
      <c r="I993" s="66"/>
      <c r="J993" s="66"/>
      <c r="K993" s="66"/>
      <c r="L993" s="66"/>
      <c r="M993" s="188"/>
      <c r="O993" s="66"/>
      <c r="P993" s="66"/>
      <c r="Q993" s="66"/>
    </row>
    <row r="994" spans="1:17" x14ac:dyDescent="0.25">
      <c r="A994"/>
      <c r="B994" s="66"/>
      <c r="C994" s="66"/>
      <c r="D994" s="66"/>
      <c r="E994" s="66"/>
      <c r="F994" s="66"/>
      <c r="G994" s="188"/>
      <c r="H994" s="66"/>
      <c r="I994" s="66"/>
      <c r="J994" s="66"/>
      <c r="K994" s="66"/>
      <c r="L994" s="66"/>
      <c r="M994" s="188"/>
      <c r="O994" s="66"/>
      <c r="P994" s="66"/>
      <c r="Q994" s="66"/>
    </row>
    <row r="995" spans="1:17" x14ac:dyDescent="0.25">
      <c r="A995"/>
      <c r="B995" s="66"/>
      <c r="C995" s="66"/>
      <c r="D995" s="66"/>
      <c r="E995" s="66"/>
      <c r="F995" s="66"/>
      <c r="G995" s="188"/>
      <c r="H995" s="66"/>
      <c r="I995" s="66"/>
      <c r="J995" s="66"/>
      <c r="K995" s="66"/>
      <c r="L995" s="66"/>
      <c r="M995" s="188"/>
      <c r="O995" s="66"/>
      <c r="P995" s="66"/>
      <c r="Q995" s="66"/>
    </row>
    <row r="996" spans="1:17" x14ac:dyDescent="0.25">
      <c r="A996"/>
      <c r="B996" s="66"/>
      <c r="C996" s="66"/>
      <c r="D996" s="66"/>
      <c r="E996" s="66"/>
      <c r="F996" s="66"/>
      <c r="G996" s="188"/>
      <c r="H996" s="66"/>
      <c r="I996" s="66"/>
      <c r="J996" s="66"/>
      <c r="K996" s="66"/>
      <c r="L996" s="66"/>
      <c r="M996" s="188"/>
      <c r="O996" s="66"/>
      <c r="P996" s="66"/>
      <c r="Q996" s="66"/>
    </row>
    <row r="997" spans="1:17" x14ac:dyDescent="0.25">
      <c r="A997"/>
      <c r="B997" s="66"/>
      <c r="C997" s="66"/>
      <c r="D997" s="66"/>
      <c r="E997" s="66"/>
      <c r="F997" s="66"/>
      <c r="G997" s="188"/>
      <c r="H997" s="66"/>
      <c r="I997" s="66"/>
      <c r="J997" s="66"/>
      <c r="K997" s="66"/>
      <c r="L997" s="66"/>
      <c r="M997" s="188"/>
      <c r="O997" s="66"/>
      <c r="P997" s="66"/>
      <c r="Q997" s="66"/>
    </row>
    <row r="998" spans="1:17" x14ac:dyDescent="0.25">
      <c r="A998"/>
      <c r="B998" s="66"/>
      <c r="C998" s="66"/>
      <c r="D998" s="66"/>
      <c r="E998" s="66"/>
      <c r="F998" s="66"/>
      <c r="G998" s="188"/>
      <c r="H998" s="66"/>
      <c r="I998" s="66"/>
      <c r="J998" s="66"/>
      <c r="K998" s="66"/>
      <c r="L998" s="66"/>
      <c r="M998" s="188"/>
      <c r="O998" s="66"/>
      <c r="P998" s="66"/>
      <c r="Q998" s="66"/>
    </row>
    <row r="999" spans="1:17" x14ac:dyDescent="0.25">
      <c r="A999"/>
      <c r="B999" s="66"/>
      <c r="C999" s="66"/>
      <c r="D999" s="66"/>
      <c r="E999" s="66"/>
      <c r="F999" s="66"/>
      <c r="G999" s="188"/>
      <c r="H999" s="66"/>
      <c r="I999" s="66"/>
      <c r="J999" s="66"/>
      <c r="K999" s="66"/>
      <c r="L999" s="66"/>
      <c r="M999" s="188"/>
      <c r="O999" s="66"/>
      <c r="P999" s="66"/>
      <c r="Q999" s="66"/>
    </row>
    <row r="1000" spans="1:17" x14ac:dyDescent="0.25">
      <c r="A1000"/>
      <c r="B1000" s="66"/>
      <c r="C1000" s="66"/>
      <c r="D1000" s="66"/>
      <c r="E1000" s="66"/>
      <c r="F1000" s="66"/>
      <c r="G1000" s="188"/>
      <c r="H1000" s="66"/>
      <c r="I1000" s="66"/>
      <c r="J1000" s="66"/>
      <c r="K1000" s="66"/>
      <c r="L1000" s="66"/>
      <c r="M1000" s="188"/>
      <c r="O1000" s="66"/>
      <c r="P1000" s="66"/>
      <c r="Q1000" s="66"/>
    </row>
    <row r="1001" spans="1:17" x14ac:dyDescent="0.25">
      <c r="A1001"/>
      <c r="B1001" s="66"/>
      <c r="C1001" s="66"/>
      <c r="D1001" s="66"/>
      <c r="E1001" s="66"/>
      <c r="F1001" s="66"/>
      <c r="G1001" s="188"/>
      <c r="H1001" s="66"/>
      <c r="I1001" s="66"/>
      <c r="J1001" s="66"/>
      <c r="K1001" s="66"/>
      <c r="L1001" s="66"/>
      <c r="M1001" s="188"/>
      <c r="O1001" s="66"/>
      <c r="P1001" s="66"/>
      <c r="Q1001" s="66"/>
    </row>
    <row r="1002" spans="1:17" x14ac:dyDescent="0.25">
      <c r="A1002"/>
      <c r="B1002" s="66"/>
      <c r="C1002" s="66"/>
      <c r="D1002" s="66"/>
      <c r="E1002" s="66"/>
      <c r="F1002" s="66"/>
      <c r="G1002" s="188"/>
      <c r="H1002" s="66"/>
      <c r="I1002" s="66"/>
      <c r="J1002" s="66"/>
      <c r="K1002" s="66"/>
      <c r="L1002" s="66"/>
      <c r="M1002" s="188"/>
      <c r="O1002" s="66"/>
      <c r="P1002" s="66"/>
      <c r="Q1002" s="66"/>
    </row>
    <row r="1003" spans="1:17" x14ac:dyDescent="0.25">
      <c r="A1003"/>
      <c r="B1003" s="66"/>
      <c r="C1003" s="66"/>
      <c r="D1003" s="66"/>
      <c r="E1003" s="66"/>
      <c r="F1003" s="66"/>
      <c r="G1003" s="188"/>
      <c r="H1003" s="66"/>
      <c r="I1003" s="66"/>
      <c r="J1003" s="66"/>
      <c r="K1003" s="66"/>
      <c r="L1003" s="66"/>
      <c r="M1003" s="188"/>
      <c r="O1003" s="66"/>
      <c r="P1003" s="66"/>
      <c r="Q1003" s="66"/>
    </row>
    <row r="1004" spans="1:17" x14ac:dyDescent="0.25">
      <c r="A1004"/>
      <c r="B1004" s="66"/>
      <c r="C1004" s="66"/>
      <c r="D1004" s="66"/>
      <c r="E1004" s="66"/>
      <c r="F1004" s="66"/>
      <c r="G1004" s="188"/>
      <c r="H1004" s="66"/>
      <c r="I1004" s="66"/>
      <c r="J1004" s="66"/>
      <c r="K1004" s="66"/>
      <c r="L1004" s="66"/>
      <c r="M1004" s="188"/>
      <c r="O1004" s="66"/>
      <c r="P1004" s="66"/>
      <c r="Q1004" s="66"/>
    </row>
    <row r="1005" spans="1:17" x14ac:dyDescent="0.25">
      <c r="A1005"/>
      <c r="B1005" s="66"/>
      <c r="C1005" s="66"/>
      <c r="D1005" s="66"/>
      <c r="E1005" s="66"/>
      <c r="F1005" s="66"/>
      <c r="G1005" s="188"/>
      <c r="H1005" s="66"/>
      <c r="I1005" s="66"/>
      <c r="J1005" s="66"/>
      <c r="K1005" s="66"/>
      <c r="L1005" s="66"/>
      <c r="M1005" s="188"/>
      <c r="O1005" s="66"/>
      <c r="P1005" s="66"/>
      <c r="Q1005" s="66"/>
    </row>
    <row r="1006" spans="1:17" x14ac:dyDescent="0.25">
      <c r="A1006"/>
      <c r="B1006" s="66"/>
      <c r="C1006" s="66"/>
      <c r="D1006" s="66"/>
      <c r="E1006" s="66"/>
      <c r="F1006" s="66"/>
      <c r="G1006" s="188"/>
      <c r="H1006" s="66"/>
      <c r="I1006" s="66"/>
      <c r="J1006" s="66"/>
      <c r="K1006" s="66"/>
      <c r="L1006" s="66"/>
      <c r="M1006" s="188"/>
      <c r="O1006" s="66"/>
      <c r="P1006" s="66"/>
      <c r="Q1006" s="66"/>
    </row>
    <row r="1007" spans="1:17" x14ac:dyDescent="0.25">
      <c r="A1007"/>
      <c r="B1007" s="66"/>
      <c r="C1007" s="66"/>
      <c r="D1007" s="66"/>
      <c r="E1007" s="66"/>
      <c r="F1007" s="66"/>
      <c r="G1007" s="188"/>
      <c r="H1007" s="66"/>
      <c r="I1007" s="66"/>
      <c r="J1007" s="66"/>
      <c r="K1007" s="66"/>
      <c r="L1007" s="66"/>
      <c r="M1007" s="188"/>
      <c r="O1007" s="66"/>
      <c r="P1007" s="66"/>
      <c r="Q1007" s="66"/>
    </row>
    <row r="1008" spans="1:17" x14ac:dyDescent="0.25">
      <c r="A1008"/>
      <c r="B1008" s="66"/>
      <c r="C1008" s="66"/>
      <c r="D1008" s="66"/>
      <c r="E1008" s="66"/>
      <c r="F1008" s="66"/>
      <c r="G1008" s="188"/>
      <c r="H1008" s="66"/>
      <c r="I1008" s="66"/>
      <c r="J1008" s="66"/>
      <c r="K1008" s="66"/>
      <c r="L1008" s="66"/>
      <c r="M1008" s="188"/>
      <c r="O1008" s="66"/>
      <c r="P1008" s="66"/>
      <c r="Q1008" s="66"/>
    </row>
    <row r="1009" spans="1:17" x14ac:dyDescent="0.25">
      <c r="A1009"/>
      <c r="B1009" s="66"/>
      <c r="C1009" s="66"/>
      <c r="D1009" s="66"/>
      <c r="E1009" s="66"/>
      <c r="F1009" s="66"/>
      <c r="G1009" s="188"/>
      <c r="H1009" s="66"/>
      <c r="I1009" s="66"/>
      <c r="J1009" s="66"/>
      <c r="K1009" s="66"/>
      <c r="L1009" s="66"/>
      <c r="M1009" s="188"/>
      <c r="O1009" s="66"/>
      <c r="P1009" s="66"/>
      <c r="Q1009" s="66"/>
    </row>
    <row r="1010" spans="1:17" x14ac:dyDescent="0.25">
      <c r="A1010"/>
      <c r="B1010" s="66"/>
      <c r="C1010" s="66"/>
      <c r="D1010" s="66"/>
      <c r="E1010" s="66"/>
      <c r="F1010" s="66"/>
      <c r="G1010" s="188"/>
      <c r="H1010" s="66"/>
      <c r="I1010" s="66"/>
      <c r="J1010" s="66"/>
      <c r="K1010" s="66"/>
      <c r="L1010" s="66"/>
      <c r="M1010" s="188"/>
      <c r="O1010" s="66"/>
      <c r="P1010" s="66"/>
      <c r="Q1010" s="66"/>
    </row>
    <row r="1011" spans="1:17" x14ac:dyDescent="0.25">
      <c r="A1011"/>
      <c r="B1011" s="66"/>
      <c r="C1011" s="66"/>
      <c r="D1011" s="66"/>
      <c r="E1011" s="66"/>
      <c r="F1011" s="66"/>
      <c r="G1011" s="188"/>
      <c r="H1011" s="66"/>
      <c r="I1011" s="66"/>
      <c r="J1011" s="66"/>
      <c r="K1011" s="66"/>
      <c r="L1011" s="66"/>
      <c r="M1011" s="188"/>
      <c r="O1011" s="66"/>
      <c r="P1011" s="66"/>
      <c r="Q1011" s="66"/>
    </row>
    <row r="1012" spans="1:17" x14ac:dyDescent="0.25">
      <c r="A1012"/>
      <c r="B1012" s="66"/>
      <c r="C1012" s="66"/>
      <c r="D1012" s="66"/>
      <c r="E1012" s="66"/>
      <c r="F1012" s="66"/>
      <c r="G1012" s="188"/>
      <c r="H1012" s="66"/>
      <c r="I1012" s="66"/>
      <c r="J1012" s="66"/>
      <c r="K1012" s="66"/>
      <c r="L1012" s="66"/>
      <c r="M1012" s="188"/>
      <c r="O1012" s="66"/>
      <c r="P1012" s="66"/>
      <c r="Q1012" s="66"/>
    </row>
    <row r="1013" spans="1:17" x14ac:dyDescent="0.25">
      <c r="A1013"/>
      <c r="B1013" s="66"/>
      <c r="C1013" s="66"/>
      <c r="D1013" s="66"/>
      <c r="E1013" s="66"/>
      <c r="F1013" s="66"/>
      <c r="G1013" s="188"/>
      <c r="H1013" s="66"/>
      <c r="I1013" s="66"/>
      <c r="J1013" s="66"/>
      <c r="K1013" s="66"/>
      <c r="L1013" s="66"/>
      <c r="M1013" s="188"/>
      <c r="O1013" s="66"/>
      <c r="P1013" s="66"/>
      <c r="Q1013" s="66"/>
    </row>
    <row r="1014" spans="1:17" x14ac:dyDescent="0.25">
      <c r="A1014"/>
      <c r="B1014" s="66"/>
      <c r="C1014" s="66"/>
      <c r="D1014" s="66"/>
      <c r="E1014" s="66"/>
      <c r="F1014" s="66"/>
      <c r="G1014" s="188"/>
      <c r="H1014" s="66"/>
      <c r="I1014" s="66"/>
      <c r="J1014" s="66"/>
      <c r="K1014" s="66"/>
      <c r="L1014" s="66"/>
      <c r="M1014" s="188"/>
      <c r="O1014" s="66"/>
      <c r="P1014" s="66"/>
      <c r="Q1014" s="66"/>
    </row>
    <row r="1015" spans="1:17" x14ac:dyDescent="0.25">
      <c r="A1015"/>
      <c r="B1015" s="66"/>
      <c r="C1015" s="66"/>
      <c r="D1015" s="66"/>
      <c r="E1015" s="66"/>
      <c r="F1015" s="66"/>
      <c r="G1015" s="188"/>
      <c r="H1015" s="66"/>
      <c r="I1015" s="66"/>
      <c r="J1015" s="66"/>
      <c r="K1015" s="66"/>
      <c r="L1015" s="66"/>
      <c r="M1015" s="188"/>
      <c r="O1015" s="66"/>
      <c r="P1015" s="66"/>
      <c r="Q1015" s="66"/>
    </row>
    <row r="1016" spans="1:17" x14ac:dyDescent="0.25">
      <c r="A1016"/>
      <c r="B1016" s="66"/>
      <c r="C1016" s="66"/>
      <c r="D1016" s="66"/>
      <c r="E1016" s="66"/>
      <c r="F1016" s="66"/>
      <c r="G1016" s="188"/>
      <c r="H1016" s="66"/>
      <c r="I1016" s="66"/>
      <c r="J1016" s="66"/>
      <c r="K1016" s="66"/>
      <c r="L1016" s="66"/>
      <c r="M1016" s="188"/>
      <c r="O1016" s="66"/>
      <c r="P1016" s="66"/>
      <c r="Q1016" s="66"/>
    </row>
    <row r="1017" spans="1:17" x14ac:dyDescent="0.25">
      <c r="A1017"/>
      <c r="B1017" s="66"/>
      <c r="C1017" s="66"/>
      <c r="D1017" s="66"/>
      <c r="E1017" s="66"/>
      <c r="F1017" s="66"/>
      <c r="G1017" s="188"/>
      <c r="H1017" s="66"/>
      <c r="I1017" s="66"/>
      <c r="J1017" s="66"/>
      <c r="K1017" s="66"/>
      <c r="L1017" s="66"/>
      <c r="M1017" s="188"/>
      <c r="O1017" s="66"/>
      <c r="P1017" s="66"/>
      <c r="Q1017" s="66"/>
    </row>
    <row r="1018" spans="1:17" x14ac:dyDescent="0.25">
      <c r="A1018"/>
      <c r="B1018" s="66"/>
      <c r="C1018" s="66"/>
      <c r="D1018" s="66"/>
      <c r="E1018" s="66"/>
      <c r="F1018" s="66"/>
      <c r="G1018" s="188"/>
      <c r="H1018" s="66"/>
      <c r="I1018" s="66"/>
      <c r="J1018" s="66"/>
      <c r="K1018" s="66"/>
      <c r="L1018" s="66"/>
      <c r="M1018" s="188"/>
      <c r="O1018" s="66"/>
      <c r="P1018" s="66"/>
      <c r="Q1018" s="66"/>
    </row>
    <row r="1019" spans="1:17" x14ac:dyDescent="0.25">
      <c r="A1019"/>
      <c r="B1019" s="66"/>
      <c r="C1019" s="66"/>
      <c r="D1019" s="66"/>
      <c r="E1019" s="66"/>
      <c r="F1019" s="66"/>
      <c r="G1019" s="188"/>
      <c r="H1019" s="66"/>
      <c r="I1019" s="66"/>
      <c r="J1019" s="66"/>
      <c r="K1019" s="66"/>
      <c r="L1019" s="66"/>
      <c r="M1019" s="188"/>
      <c r="O1019" s="66"/>
      <c r="P1019" s="66"/>
      <c r="Q1019" s="66"/>
    </row>
    <row r="1020" spans="1:17" x14ac:dyDescent="0.25">
      <c r="A1020"/>
      <c r="B1020" s="66"/>
      <c r="C1020" s="66"/>
      <c r="D1020" s="66"/>
      <c r="E1020" s="66"/>
      <c r="F1020" s="66"/>
      <c r="G1020" s="188"/>
      <c r="H1020" s="66"/>
      <c r="I1020" s="66"/>
      <c r="J1020" s="66"/>
      <c r="K1020" s="66"/>
      <c r="L1020" s="66"/>
      <c r="M1020" s="188"/>
      <c r="O1020" s="66"/>
      <c r="P1020" s="66"/>
      <c r="Q1020" s="66"/>
    </row>
    <row r="1021" spans="1:17" x14ac:dyDescent="0.25">
      <c r="A1021"/>
      <c r="B1021" s="66"/>
      <c r="C1021" s="66"/>
      <c r="D1021" s="66"/>
      <c r="E1021" s="66"/>
      <c r="F1021" s="66"/>
      <c r="G1021" s="188"/>
      <c r="H1021" s="66"/>
      <c r="I1021" s="66"/>
      <c r="J1021" s="66"/>
      <c r="K1021" s="66"/>
      <c r="L1021" s="66"/>
      <c r="M1021" s="188"/>
      <c r="O1021" s="66"/>
      <c r="P1021" s="66"/>
      <c r="Q1021" s="66"/>
    </row>
    <row r="1022" spans="1:17" x14ac:dyDescent="0.25">
      <c r="A1022"/>
      <c r="B1022" s="66"/>
      <c r="C1022" s="66"/>
      <c r="D1022" s="66"/>
      <c r="E1022" s="66"/>
      <c r="F1022" s="66"/>
      <c r="G1022" s="188"/>
      <c r="H1022" s="66"/>
      <c r="I1022" s="66"/>
      <c r="J1022" s="66"/>
      <c r="K1022" s="66"/>
      <c r="L1022" s="66"/>
      <c r="M1022" s="188"/>
      <c r="O1022" s="66"/>
      <c r="P1022" s="66"/>
      <c r="Q1022" s="66"/>
    </row>
    <row r="1023" spans="1:17" x14ac:dyDescent="0.25">
      <c r="A1023"/>
      <c r="B1023" s="66"/>
      <c r="C1023" s="66"/>
      <c r="D1023" s="66"/>
      <c r="E1023" s="66"/>
      <c r="F1023" s="66"/>
      <c r="G1023" s="188"/>
      <c r="H1023" s="66"/>
      <c r="I1023" s="66"/>
      <c r="J1023" s="66"/>
      <c r="K1023" s="66"/>
      <c r="L1023" s="66"/>
      <c r="M1023" s="188"/>
      <c r="O1023" s="66"/>
      <c r="P1023" s="66"/>
      <c r="Q1023" s="66"/>
    </row>
    <row r="1024" spans="1:17" x14ac:dyDescent="0.25">
      <c r="A1024"/>
      <c r="B1024" s="66"/>
      <c r="C1024" s="66"/>
      <c r="D1024" s="66"/>
      <c r="E1024" s="66"/>
      <c r="F1024" s="66"/>
      <c r="G1024" s="188"/>
      <c r="H1024" s="66"/>
      <c r="I1024" s="66"/>
      <c r="J1024" s="66"/>
      <c r="K1024" s="66"/>
      <c r="L1024" s="66"/>
      <c r="M1024" s="188"/>
      <c r="O1024" s="66"/>
      <c r="P1024" s="66"/>
      <c r="Q1024" s="66"/>
    </row>
    <row r="1025" spans="1:17" x14ac:dyDescent="0.25">
      <c r="A1025"/>
      <c r="B1025" s="66"/>
      <c r="C1025" s="66"/>
      <c r="D1025" s="66"/>
      <c r="E1025" s="66"/>
      <c r="F1025" s="66"/>
      <c r="G1025" s="188"/>
      <c r="H1025" s="66"/>
      <c r="I1025" s="66"/>
      <c r="J1025" s="66"/>
      <c r="K1025" s="66"/>
      <c r="L1025" s="66"/>
      <c r="M1025" s="188"/>
      <c r="O1025" s="66"/>
      <c r="P1025" s="66"/>
      <c r="Q1025" s="66"/>
    </row>
    <row r="1026" spans="1:17" x14ac:dyDescent="0.25">
      <c r="A1026"/>
      <c r="B1026" s="66"/>
      <c r="C1026" s="66"/>
      <c r="D1026" s="66"/>
      <c r="E1026" s="66"/>
      <c r="F1026" s="66"/>
      <c r="G1026" s="188"/>
      <c r="H1026" s="66"/>
      <c r="I1026" s="66"/>
      <c r="J1026" s="66"/>
      <c r="K1026" s="66"/>
      <c r="L1026" s="66"/>
      <c r="M1026" s="188"/>
      <c r="O1026" s="66"/>
      <c r="P1026" s="66"/>
      <c r="Q1026" s="66"/>
    </row>
    <row r="1027" spans="1:17" x14ac:dyDescent="0.25">
      <c r="A1027"/>
      <c r="B1027" s="66"/>
      <c r="C1027" s="66"/>
      <c r="D1027" s="66"/>
      <c r="E1027" s="66"/>
      <c r="F1027" s="66"/>
      <c r="G1027" s="188"/>
      <c r="H1027" s="66"/>
      <c r="I1027" s="66"/>
      <c r="J1027" s="66"/>
      <c r="K1027" s="66"/>
      <c r="L1027" s="66"/>
      <c r="M1027" s="188"/>
      <c r="O1027" s="66"/>
      <c r="P1027" s="66"/>
      <c r="Q1027" s="66"/>
    </row>
    <row r="1028" spans="1:17" x14ac:dyDescent="0.25">
      <c r="A1028"/>
      <c r="B1028" s="66"/>
      <c r="C1028" s="66"/>
      <c r="D1028" s="66"/>
      <c r="E1028" s="66"/>
      <c r="F1028" s="66"/>
      <c r="G1028" s="188"/>
      <c r="H1028" s="66"/>
      <c r="I1028" s="66"/>
      <c r="J1028" s="66"/>
      <c r="K1028" s="66"/>
      <c r="L1028" s="66"/>
      <c r="M1028" s="188"/>
      <c r="O1028" s="66"/>
      <c r="P1028" s="66"/>
      <c r="Q1028" s="66"/>
    </row>
    <row r="1029" spans="1:17" x14ac:dyDescent="0.25">
      <c r="A1029"/>
      <c r="B1029" s="66"/>
      <c r="C1029" s="66"/>
      <c r="D1029" s="66"/>
      <c r="E1029" s="66"/>
      <c r="F1029" s="66"/>
      <c r="G1029" s="188"/>
      <c r="H1029" s="66"/>
      <c r="I1029" s="66"/>
      <c r="J1029" s="66"/>
      <c r="K1029" s="66"/>
      <c r="L1029" s="66"/>
      <c r="M1029" s="188"/>
      <c r="O1029" s="66"/>
      <c r="P1029" s="66"/>
      <c r="Q1029" s="66"/>
    </row>
    <row r="1030" spans="1:17" x14ac:dyDescent="0.25">
      <c r="A1030"/>
      <c r="B1030" s="66"/>
      <c r="C1030" s="66"/>
      <c r="D1030" s="66"/>
      <c r="E1030" s="66"/>
      <c r="F1030" s="66"/>
      <c r="G1030" s="188"/>
      <c r="H1030" s="66"/>
      <c r="I1030" s="66"/>
      <c r="J1030" s="66"/>
      <c r="K1030" s="66"/>
      <c r="L1030" s="66"/>
      <c r="M1030" s="188"/>
      <c r="O1030" s="66"/>
      <c r="P1030" s="66"/>
      <c r="Q1030" s="66"/>
    </row>
    <row r="1031" spans="1:17" x14ac:dyDescent="0.25">
      <c r="A1031"/>
      <c r="B1031" s="66"/>
      <c r="C1031" s="66"/>
      <c r="D1031" s="66"/>
      <c r="E1031" s="66"/>
      <c r="F1031" s="66"/>
      <c r="G1031" s="188"/>
      <c r="H1031" s="66"/>
      <c r="I1031" s="66"/>
      <c r="J1031" s="66"/>
      <c r="K1031" s="66"/>
      <c r="L1031" s="66"/>
      <c r="M1031" s="188"/>
      <c r="O1031" s="66"/>
      <c r="P1031" s="66"/>
      <c r="Q1031" s="66"/>
    </row>
    <row r="1032" spans="1:17" x14ac:dyDescent="0.25">
      <c r="A1032"/>
      <c r="B1032" s="66"/>
      <c r="C1032" s="66"/>
      <c r="D1032" s="66"/>
      <c r="E1032" s="66"/>
      <c r="F1032" s="66"/>
      <c r="G1032" s="188"/>
      <c r="H1032" s="66"/>
      <c r="I1032" s="66"/>
      <c r="J1032" s="66"/>
      <c r="K1032" s="66"/>
      <c r="L1032" s="66"/>
      <c r="M1032" s="188"/>
      <c r="O1032" s="66"/>
      <c r="P1032" s="66"/>
      <c r="Q1032" s="66"/>
    </row>
    <row r="1033" spans="1:17" x14ac:dyDescent="0.25">
      <c r="A1033"/>
      <c r="B1033" s="66"/>
      <c r="C1033" s="66"/>
      <c r="D1033" s="66"/>
      <c r="E1033" s="66"/>
      <c r="F1033" s="66"/>
      <c r="G1033" s="188"/>
      <c r="H1033" s="66"/>
      <c r="I1033" s="66"/>
      <c r="J1033" s="66"/>
      <c r="K1033" s="66"/>
      <c r="L1033" s="66"/>
      <c r="M1033" s="188"/>
      <c r="O1033" s="66"/>
      <c r="P1033" s="66"/>
      <c r="Q1033" s="66"/>
    </row>
    <row r="1034" spans="1:17" x14ac:dyDescent="0.25">
      <c r="A1034"/>
      <c r="B1034" s="66"/>
      <c r="C1034" s="66"/>
      <c r="D1034" s="66"/>
      <c r="E1034" s="66"/>
      <c r="F1034" s="66"/>
      <c r="G1034" s="188"/>
      <c r="H1034" s="66"/>
      <c r="I1034" s="66"/>
      <c r="J1034" s="66"/>
      <c r="K1034" s="66"/>
      <c r="L1034" s="66"/>
      <c r="M1034" s="188"/>
      <c r="O1034" s="66"/>
      <c r="P1034" s="66"/>
      <c r="Q1034" s="66"/>
    </row>
    <row r="1035" spans="1:17" x14ac:dyDescent="0.25">
      <c r="A1035"/>
      <c r="B1035" s="66"/>
      <c r="C1035" s="66"/>
      <c r="D1035" s="66"/>
      <c r="E1035" s="66"/>
      <c r="F1035" s="66"/>
      <c r="G1035" s="188"/>
      <c r="H1035" s="66"/>
      <c r="I1035" s="66"/>
      <c r="J1035" s="66"/>
      <c r="K1035" s="66"/>
      <c r="L1035" s="66"/>
      <c r="M1035" s="188"/>
      <c r="O1035" s="66"/>
      <c r="P1035" s="66"/>
      <c r="Q1035" s="66"/>
    </row>
    <row r="1036" spans="1:17" x14ac:dyDescent="0.25">
      <c r="A1036"/>
      <c r="B1036" s="66"/>
      <c r="C1036" s="66"/>
      <c r="D1036" s="66"/>
      <c r="E1036" s="66"/>
      <c r="F1036" s="66"/>
      <c r="G1036" s="188"/>
      <c r="H1036" s="66"/>
      <c r="I1036" s="66"/>
      <c r="J1036" s="66"/>
      <c r="K1036" s="66"/>
      <c r="L1036" s="66"/>
      <c r="M1036" s="188"/>
      <c r="O1036" s="66"/>
      <c r="P1036" s="66"/>
      <c r="Q1036" s="66"/>
    </row>
    <row r="1037" spans="1:17" x14ac:dyDescent="0.25">
      <c r="A1037"/>
      <c r="B1037" s="66"/>
      <c r="C1037" s="66"/>
      <c r="D1037" s="66"/>
      <c r="E1037" s="66"/>
      <c r="F1037" s="66"/>
      <c r="G1037" s="188"/>
      <c r="H1037" s="66"/>
      <c r="I1037" s="66"/>
      <c r="J1037" s="66"/>
      <c r="K1037" s="66"/>
      <c r="L1037" s="66"/>
      <c r="M1037" s="188"/>
      <c r="O1037" s="66"/>
      <c r="P1037" s="66"/>
      <c r="Q1037" s="66"/>
    </row>
    <row r="1038" spans="1:17" x14ac:dyDescent="0.25">
      <c r="A1038"/>
      <c r="B1038" s="66"/>
      <c r="C1038" s="66"/>
      <c r="D1038" s="66"/>
      <c r="E1038" s="66"/>
      <c r="F1038" s="66"/>
      <c r="G1038" s="188"/>
      <c r="H1038" s="66"/>
      <c r="I1038" s="66"/>
      <c r="J1038" s="66"/>
      <c r="K1038" s="66"/>
      <c r="L1038" s="66"/>
      <c r="M1038" s="188"/>
      <c r="O1038" s="66"/>
      <c r="P1038" s="66"/>
      <c r="Q1038" s="66"/>
    </row>
    <row r="1039" spans="1:17" x14ac:dyDescent="0.25">
      <c r="A1039"/>
      <c r="B1039" s="66"/>
      <c r="C1039" s="66"/>
      <c r="D1039" s="66"/>
      <c r="E1039" s="66"/>
      <c r="F1039" s="66"/>
      <c r="G1039" s="188"/>
      <c r="H1039" s="66"/>
      <c r="I1039" s="66"/>
      <c r="J1039" s="66"/>
      <c r="K1039" s="66"/>
      <c r="L1039" s="66"/>
      <c r="M1039" s="188"/>
      <c r="O1039" s="66"/>
      <c r="P1039" s="66"/>
      <c r="Q1039" s="66"/>
    </row>
    <row r="1040" spans="1:17" x14ac:dyDescent="0.25">
      <c r="A1040"/>
      <c r="B1040" s="66"/>
      <c r="C1040" s="66"/>
      <c r="D1040" s="66"/>
      <c r="E1040" s="66"/>
      <c r="F1040" s="66"/>
      <c r="G1040" s="188"/>
      <c r="H1040" s="66"/>
      <c r="I1040" s="66"/>
      <c r="J1040" s="66"/>
      <c r="K1040" s="66"/>
      <c r="L1040" s="66"/>
      <c r="M1040" s="188"/>
      <c r="O1040" s="66"/>
      <c r="P1040" s="66"/>
      <c r="Q1040" s="66"/>
    </row>
    <row r="1041" spans="1:17" x14ac:dyDescent="0.25">
      <c r="A1041"/>
      <c r="B1041" s="66"/>
      <c r="C1041" s="66"/>
      <c r="D1041" s="66"/>
      <c r="E1041" s="66"/>
      <c r="F1041" s="66"/>
      <c r="G1041" s="188"/>
      <c r="H1041" s="66"/>
      <c r="I1041" s="66"/>
      <c r="J1041" s="66"/>
      <c r="K1041" s="66"/>
      <c r="L1041" s="66"/>
      <c r="M1041" s="188"/>
      <c r="O1041" s="66"/>
      <c r="P1041" s="66"/>
      <c r="Q1041" s="66"/>
    </row>
    <row r="1042" spans="1:17" x14ac:dyDescent="0.25">
      <c r="A1042"/>
      <c r="B1042" s="66"/>
      <c r="C1042" s="66"/>
      <c r="D1042" s="66"/>
      <c r="E1042" s="66"/>
      <c r="F1042" s="66"/>
      <c r="G1042" s="188"/>
      <c r="H1042" s="66"/>
      <c r="I1042" s="66"/>
      <c r="J1042" s="66"/>
      <c r="K1042" s="66"/>
      <c r="L1042" s="66"/>
      <c r="M1042" s="188"/>
      <c r="O1042" s="66"/>
      <c r="P1042" s="66"/>
      <c r="Q1042" s="66"/>
    </row>
    <row r="1043" spans="1:17" x14ac:dyDescent="0.25">
      <c r="A1043"/>
      <c r="B1043" s="66"/>
      <c r="C1043" s="66"/>
      <c r="D1043" s="66"/>
      <c r="E1043" s="66"/>
      <c r="F1043" s="66"/>
      <c r="G1043" s="188"/>
      <c r="H1043" s="66"/>
      <c r="I1043" s="66"/>
      <c r="J1043" s="66"/>
      <c r="K1043" s="66"/>
      <c r="L1043" s="66"/>
      <c r="M1043" s="188"/>
      <c r="O1043" s="66"/>
      <c r="P1043" s="66"/>
      <c r="Q1043" s="66"/>
    </row>
    <row r="1044" spans="1:17" x14ac:dyDescent="0.25">
      <c r="A1044"/>
      <c r="B1044" s="66"/>
      <c r="C1044" s="66"/>
      <c r="D1044" s="66"/>
      <c r="E1044" s="66"/>
      <c r="F1044" s="66"/>
      <c r="G1044" s="188"/>
      <c r="H1044" s="66"/>
      <c r="I1044" s="66"/>
      <c r="J1044" s="66"/>
      <c r="K1044" s="66"/>
      <c r="L1044" s="66"/>
      <c r="M1044" s="188"/>
      <c r="O1044" s="66"/>
      <c r="P1044" s="66"/>
      <c r="Q1044" s="66"/>
    </row>
    <row r="1045" spans="1:17" x14ac:dyDescent="0.25">
      <c r="A1045"/>
      <c r="B1045" s="66"/>
      <c r="C1045" s="66"/>
      <c r="D1045" s="66"/>
      <c r="E1045" s="66"/>
      <c r="F1045" s="66"/>
      <c r="G1045" s="188"/>
      <c r="H1045" s="66"/>
      <c r="I1045" s="66"/>
      <c r="J1045" s="66"/>
      <c r="K1045" s="66"/>
      <c r="L1045" s="66"/>
      <c r="M1045" s="188"/>
      <c r="O1045" s="66"/>
      <c r="P1045" s="66"/>
      <c r="Q1045" s="66"/>
    </row>
    <row r="1046" spans="1:17" x14ac:dyDescent="0.25">
      <c r="A1046"/>
      <c r="B1046" s="66"/>
      <c r="C1046" s="66"/>
      <c r="D1046" s="66"/>
      <c r="E1046" s="66"/>
      <c r="F1046" s="66"/>
      <c r="G1046" s="188"/>
      <c r="H1046" s="66"/>
      <c r="I1046" s="66"/>
      <c r="J1046" s="66"/>
      <c r="K1046" s="66"/>
      <c r="L1046" s="66"/>
      <c r="M1046" s="188"/>
      <c r="O1046" s="66"/>
      <c r="P1046" s="66"/>
      <c r="Q1046" s="66"/>
    </row>
    <row r="1047" spans="1:17" x14ac:dyDescent="0.25">
      <c r="A1047"/>
      <c r="B1047" s="66"/>
      <c r="C1047" s="66"/>
      <c r="D1047" s="66"/>
      <c r="E1047" s="66"/>
      <c r="F1047" s="66"/>
      <c r="G1047" s="188"/>
      <c r="H1047" s="66"/>
      <c r="I1047" s="66"/>
      <c r="J1047" s="66"/>
      <c r="K1047" s="66"/>
      <c r="L1047" s="66"/>
      <c r="M1047" s="188"/>
      <c r="O1047" s="66"/>
      <c r="P1047" s="66"/>
      <c r="Q1047" s="66"/>
    </row>
    <row r="1048" spans="1:17" x14ac:dyDescent="0.25">
      <c r="A1048"/>
      <c r="B1048" s="66"/>
      <c r="C1048" s="66"/>
      <c r="D1048" s="66"/>
      <c r="E1048" s="66"/>
      <c r="F1048" s="66"/>
      <c r="G1048" s="188"/>
      <c r="H1048" s="66"/>
      <c r="I1048" s="66"/>
      <c r="J1048" s="66"/>
      <c r="K1048" s="66"/>
      <c r="L1048" s="66"/>
      <c r="M1048" s="188"/>
      <c r="O1048" s="66"/>
      <c r="P1048" s="66"/>
      <c r="Q1048" s="66"/>
    </row>
    <row r="1049" spans="1:17" x14ac:dyDescent="0.25">
      <c r="A1049"/>
      <c r="B1049" s="66"/>
      <c r="C1049" s="66"/>
      <c r="D1049" s="66"/>
      <c r="E1049" s="66"/>
      <c r="F1049" s="66"/>
      <c r="G1049" s="188"/>
      <c r="H1049" s="66"/>
      <c r="I1049" s="66"/>
      <c r="J1049" s="66"/>
      <c r="K1049" s="66"/>
      <c r="L1049" s="66"/>
      <c r="M1049" s="188"/>
      <c r="O1049" s="66"/>
      <c r="P1049" s="66"/>
      <c r="Q1049" s="66"/>
    </row>
    <row r="1050" spans="1:17" x14ac:dyDescent="0.25">
      <c r="A1050"/>
      <c r="B1050" s="66"/>
      <c r="C1050" s="66"/>
      <c r="D1050" s="66"/>
      <c r="E1050" s="66"/>
      <c r="F1050" s="66"/>
      <c r="G1050" s="188"/>
      <c r="H1050" s="66"/>
      <c r="I1050" s="66"/>
      <c r="J1050" s="66"/>
      <c r="K1050" s="66"/>
      <c r="L1050" s="66"/>
      <c r="M1050" s="188"/>
      <c r="O1050" s="66"/>
      <c r="P1050" s="66"/>
      <c r="Q1050" s="66"/>
    </row>
    <row r="1051" spans="1:17" x14ac:dyDescent="0.25">
      <c r="A1051"/>
      <c r="B1051" s="66"/>
      <c r="C1051" s="66"/>
      <c r="D1051" s="66"/>
      <c r="E1051" s="66"/>
      <c r="F1051" s="66"/>
      <c r="G1051" s="188"/>
      <c r="H1051" s="66"/>
      <c r="I1051" s="66"/>
      <c r="J1051" s="66"/>
      <c r="K1051" s="66"/>
      <c r="L1051" s="66"/>
      <c r="M1051" s="188"/>
      <c r="O1051" s="66"/>
      <c r="P1051" s="66"/>
      <c r="Q1051" s="66"/>
    </row>
    <row r="1052" spans="1:17" x14ac:dyDescent="0.25">
      <c r="A1052"/>
      <c r="B1052" s="66"/>
      <c r="C1052" s="66"/>
      <c r="D1052" s="66"/>
      <c r="E1052" s="66"/>
      <c r="F1052" s="66"/>
      <c r="G1052" s="188"/>
      <c r="H1052" s="66"/>
      <c r="I1052" s="66"/>
      <c r="J1052" s="66"/>
      <c r="K1052" s="66"/>
      <c r="L1052" s="66"/>
      <c r="M1052" s="188"/>
      <c r="O1052" s="66"/>
      <c r="P1052" s="66"/>
      <c r="Q1052" s="66"/>
    </row>
    <row r="1053" spans="1:17" x14ac:dyDescent="0.25">
      <c r="A1053"/>
      <c r="B1053" s="66"/>
      <c r="C1053" s="66"/>
      <c r="D1053" s="66"/>
      <c r="E1053" s="66"/>
      <c r="F1053" s="66"/>
      <c r="G1053" s="188"/>
      <c r="H1053" s="66"/>
      <c r="I1053" s="66"/>
      <c r="J1053" s="66"/>
      <c r="K1053" s="66"/>
      <c r="L1053" s="66"/>
      <c r="M1053" s="188"/>
      <c r="O1053" s="66"/>
      <c r="P1053" s="66"/>
      <c r="Q1053" s="66"/>
    </row>
    <row r="1054" spans="1:17" x14ac:dyDescent="0.25">
      <c r="A1054"/>
      <c r="B1054" s="66"/>
      <c r="C1054" s="66"/>
      <c r="D1054" s="66"/>
      <c r="E1054" s="66"/>
      <c r="F1054" s="66"/>
      <c r="G1054" s="188"/>
      <c r="H1054" s="66"/>
      <c r="I1054" s="66"/>
      <c r="J1054" s="66"/>
      <c r="K1054" s="66"/>
      <c r="L1054" s="66"/>
      <c r="M1054" s="188"/>
      <c r="O1054" s="66"/>
      <c r="P1054" s="66"/>
      <c r="Q1054" s="66"/>
    </row>
    <row r="1055" spans="1:17" x14ac:dyDescent="0.25">
      <c r="A1055"/>
      <c r="B1055" s="66"/>
      <c r="C1055" s="66"/>
      <c r="D1055" s="66"/>
      <c r="E1055" s="66"/>
      <c r="F1055" s="66"/>
      <c r="G1055" s="188"/>
      <c r="H1055" s="66"/>
      <c r="I1055" s="66"/>
      <c r="J1055" s="66"/>
      <c r="K1055" s="66"/>
      <c r="L1055" s="66"/>
      <c r="M1055" s="188"/>
      <c r="O1055" s="66"/>
      <c r="P1055" s="66"/>
      <c r="Q1055" s="66"/>
    </row>
    <row r="1056" spans="1:17" x14ac:dyDescent="0.25">
      <c r="A1056"/>
      <c r="B1056" s="66"/>
      <c r="C1056" s="66"/>
      <c r="D1056" s="66"/>
      <c r="E1056" s="66"/>
      <c r="F1056" s="66"/>
      <c r="G1056" s="188"/>
      <c r="H1056" s="66"/>
      <c r="I1056" s="66"/>
      <c r="J1056" s="66"/>
      <c r="K1056" s="66"/>
      <c r="L1056" s="66"/>
      <c r="M1056" s="188"/>
      <c r="O1056" s="66"/>
      <c r="P1056" s="66"/>
      <c r="Q1056" s="66"/>
    </row>
    <row r="1057" spans="1:17" x14ac:dyDescent="0.25">
      <c r="A1057"/>
      <c r="B1057" s="66"/>
      <c r="C1057" s="66"/>
      <c r="D1057" s="66"/>
      <c r="E1057" s="66"/>
      <c r="F1057" s="66"/>
      <c r="G1057" s="188"/>
      <c r="H1057" s="66"/>
      <c r="I1057" s="66"/>
      <c r="J1057" s="66"/>
      <c r="K1057" s="66"/>
      <c r="L1057" s="66"/>
      <c r="M1057" s="188"/>
      <c r="O1057" s="66"/>
      <c r="P1057" s="66"/>
      <c r="Q1057" s="66"/>
    </row>
    <row r="1058" spans="1:17" x14ac:dyDescent="0.25">
      <c r="A1058"/>
      <c r="B1058" s="66"/>
      <c r="C1058" s="66"/>
      <c r="D1058" s="66"/>
      <c r="E1058" s="66"/>
      <c r="F1058" s="66"/>
      <c r="G1058" s="188"/>
      <c r="H1058" s="66"/>
      <c r="I1058" s="66"/>
      <c r="J1058" s="66"/>
      <c r="K1058" s="66"/>
      <c r="L1058" s="66"/>
      <c r="M1058" s="188"/>
      <c r="O1058" s="66"/>
      <c r="P1058" s="66"/>
      <c r="Q1058" s="66"/>
    </row>
    <row r="1059" spans="1:17" x14ac:dyDescent="0.25">
      <c r="A1059"/>
      <c r="B1059" s="66"/>
      <c r="C1059" s="66"/>
      <c r="D1059" s="66"/>
      <c r="E1059" s="66"/>
      <c r="F1059" s="66"/>
      <c r="G1059" s="188"/>
      <c r="H1059" s="66"/>
      <c r="I1059" s="66"/>
      <c r="J1059" s="66"/>
      <c r="K1059" s="66"/>
      <c r="L1059" s="66"/>
      <c r="M1059" s="188"/>
      <c r="O1059" s="66"/>
      <c r="P1059" s="66"/>
      <c r="Q1059" s="66"/>
    </row>
    <row r="1060" spans="1:17" x14ac:dyDescent="0.25">
      <c r="A1060"/>
      <c r="B1060" s="66"/>
      <c r="C1060" s="66"/>
      <c r="D1060" s="66"/>
      <c r="E1060" s="66"/>
      <c r="F1060" s="66"/>
      <c r="G1060" s="188"/>
      <c r="H1060" s="66"/>
      <c r="I1060" s="66"/>
      <c r="J1060" s="66"/>
      <c r="K1060" s="66"/>
      <c r="L1060" s="66"/>
      <c r="M1060" s="188"/>
      <c r="O1060" s="66"/>
      <c r="P1060" s="66"/>
      <c r="Q1060" s="66"/>
    </row>
    <row r="1061" spans="1:17" x14ac:dyDescent="0.25">
      <c r="A1061"/>
      <c r="B1061" s="66"/>
      <c r="C1061" s="66"/>
      <c r="D1061" s="66"/>
      <c r="E1061" s="66"/>
      <c r="F1061" s="66"/>
      <c r="G1061" s="188"/>
      <c r="H1061" s="66"/>
      <c r="I1061" s="66"/>
      <c r="J1061" s="66"/>
      <c r="K1061" s="66"/>
      <c r="L1061" s="66"/>
      <c r="M1061" s="188"/>
      <c r="O1061" s="66"/>
      <c r="P1061" s="66"/>
      <c r="Q1061" s="66"/>
    </row>
    <row r="1062" spans="1:17" x14ac:dyDescent="0.25">
      <c r="A1062"/>
      <c r="B1062" s="66"/>
      <c r="C1062" s="66"/>
      <c r="D1062" s="66"/>
      <c r="E1062" s="66"/>
      <c r="F1062" s="66"/>
      <c r="G1062" s="188"/>
      <c r="H1062" s="66"/>
      <c r="I1062" s="66"/>
      <c r="J1062" s="66"/>
      <c r="K1062" s="66"/>
      <c r="L1062" s="66"/>
      <c r="M1062" s="188"/>
      <c r="O1062" s="66"/>
      <c r="P1062" s="66"/>
      <c r="Q1062" s="66"/>
    </row>
    <row r="1063" spans="1:17" x14ac:dyDescent="0.25">
      <c r="A1063"/>
      <c r="B1063" s="66"/>
      <c r="C1063" s="66"/>
      <c r="D1063" s="66"/>
      <c r="E1063" s="66"/>
      <c r="F1063" s="66"/>
      <c r="G1063" s="188"/>
      <c r="H1063" s="66"/>
      <c r="I1063" s="66"/>
      <c r="J1063" s="66"/>
      <c r="K1063" s="66"/>
      <c r="L1063" s="66"/>
      <c r="M1063" s="188"/>
      <c r="O1063" s="66"/>
      <c r="P1063" s="66"/>
      <c r="Q1063" s="66"/>
    </row>
    <row r="1064" spans="1:17" x14ac:dyDescent="0.25">
      <c r="A1064"/>
      <c r="B1064" s="66"/>
      <c r="C1064" s="66"/>
      <c r="D1064" s="66"/>
      <c r="E1064" s="66"/>
      <c r="F1064" s="66"/>
      <c r="G1064" s="188"/>
      <c r="H1064" s="66"/>
      <c r="I1064" s="66"/>
      <c r="J1064" s="66"/>
      <c r="K1064" s="66"/>
      <c r="L1064" s="66"/>
      <c r="M1064" s="188"/>
      <c r="O1064" s="66"/>
      <c r="P1064" s="66"/>
      <c r="Q1064" s="66"/>
    </row>
    <row r="1065" spans="1:17" x14ac:dyDescent="0.25">
      <c r="A1065"/>
      <c r="B1065" s="66"/>
      <c r="C1065" s="66"/>
      <c r="D1065" s="66"/>
      <c r="E1065" s="66"/>
      <c r="F1065" s="66"/>
      <c r="G1065" s="188"/>
      <c r="H1065" s="66"/>
      <c r="I1065" s="66"/>
      <c r="J1065" s="66"/>
      <c r="K1065" s="66"/>
      <c r="L1065" s="66"/>
      <c r="M1065" s="188"/>
      <c r="O1065" s="66"/>
      <c r="P1065" s="66"/>
      <c r="Q1065" s="66"/>
    </row>
    <row r="1066" spans="1:17" x14ac:dyDescent="0.25">
      <c r="A1066"/>
      <c r="B1066" s="66"/>
      <c r="C1066" s="66"/>
      <c r="D1066" s="66"/>
      <c r="E1066" s="66"/>
      <c r="F1066" s="66"/>
      <c r="G1066" s="188"/>
      <c r="H1066" s="66"/>
      <c r="I1066" s="66"/>
      <c r="J1066" s="66"/>
      <c r="K1066" s="66"/>
      <c r="L1066" s="66"/>
      <c r="M1066" s="188"/>
      <c r="O1066" s="66"/>
      <c r="P1066" s="66"/>
      <c r="Q1066" s="66"/>
    </row>
    <row r="1067" spans="1:17" x14ac:dyDescent="0.25">
      <c r="A1067"/>
      <c r="B1067" s="66"/>
      <c r="C1067" s="66"/>
      <c r="D1067" s="66"/>
      <c r="E1067" s="66"/>
      <c r="F1067" s="66"/>
      <c r="G1067" s="188"/>
      <c r="H1067" s="66"/>
      <c r="I1067" s="66"/>
      <c r="J1067" s="66"/>
      <c r="K1067" s="66"/>
      <c r="L1067" s="66"/>
      <c r="M1067" s="188"/>
      <c r="O1067" s="66"/>
      <c r="P1067" s="66"/>
      <c r="Q1067" s="66"/>
    </row>
    <row r="1068" spans="1:17" x14ac:dyDescent="0.25">
      <c r="A1068"/>
      <c r="B1068" s="66"/>
      <c r="C1068" s="66"/>
      <c r="D1068" s="66"/>
      <c r="E1068" s="66"/>
      <c r="F1068" s="66"/>
      <c r="G1068" s="188"/>
      <c r="H1068" s="66"/>
      <c r="I1068" s="66"/>
      <c r="J1068" s="66"/>
      <c r="K1068" s="66"/>
      <c r="L1068" s="66"/>
      <c r="M1068" s="188"/>
      <c r="O1068" s="66"/>
      <c r="P1068" s="66"/>
      <c r="Q1068" s="66"/>
    </row>
    <row r="1069" spans="1:17" x14ac:dyDescent="0.25">
      <c r="A1069"/>
      <c r="B1069" s="66"/>
      <c r="C1069" s="66"/>
      <c r="D1069" s="66"/>
      <c r="E1069" s="66"/>
      <c r="F1069" s="66"/>
      <c r="G1069" s="188"/>
      <c r="H1069" s="66"/>
      <c r="I1069" s="66"/>
      <c r="J1069" s="66"/>
      <c r="K1069" s="66"/>
      <c r="L1069" s="66"/>
      <c r="M1069" s="188"/>
      <c r="O1069" s="66"/>
      <c r="P1069" s="66"/>
      <c r="Q1069" s="66"/>
    </row>
    <row r="1070" spans="1:17" x14ac:dyDescent="0.25">
      <c r="A1070"/>
      <c r="B1070" s="66"/>
      <c r="C1070" s="66"/>
      <c r="D1070" s="66"/>
      <c r="E1070" s="66"/>
      <c r="F1070" s="66"/>
      <c r="G1070" s="188"/>
      <c r="H1070" s="66"/>
      <c r="I1070" s="66"/>
      <c r="J1070" s="66"/>
      <c r="K1070" s="66"/>
      <c r="L1070" s="66"/>
      <c r="M1070" s="188"/>
      <c r="O1070" s="66"/>
      <c r="P1070" s="66"/>
      <c r="Q1070" s="66"/>
    </row>
    <row r="1071" spans="1:17" x14ac:dyDescent="0.25">
      <c r="A1071"/>
      <c r="B1071" s="66"/>
      <c r="C1071" s="66"/>
      <c r="D1071" s="66"/>
      <c r="E1071" s="66"/>
      <c r="F1071" s="66"/>
      <c r="G1071" s="188"/>
      <c r="H1071" s="66"/>
      <c r="I1071" s="66"/>
      <c r="J1071" s="66"/>
      <c r="K1071" s="66"/>
      <c r="L1071" s="66"/>
      <c r="M1071" s="188"/>
      <c r="O1071" s="66"/>
      <c r="P1071" s="66"/>
      <c r="Q1071" s="66"/>
    </row>
    <row r="1072" spans="1:17" x14ac:dyDescent="0.25">
      <c r="A1072"/>
      <c r="B1072" s="66"/>
      <c r="C1072" s="66"/>
      <c r="D1072" s="66"/>
      <c r="E1072" s="66"/>
      <c r="F1072" s="66"/>
      <c r="G1072" s="188"/>
      <c r="H1072" s="66"/>
      <c r="I1072" s="66"/>
      <c r="J1072" s="66"/>
      <c r="K1072" s="66"/>
      <c r="L1072" s="66"/>
      <c r="M1072" s="188"/>
      <c r="O1072" s="66"/>
      <c r="P1072" s="66"/>
      <c r="Q1072" s="66"/>
    </row>
    <row r="1073" spans="1:17" x14ac:dyDescent="0.25">
      <c r="A1073"/>
      <c r="B1073" s="66"/>
      <c r="C1073" s="66"/>
      <c r="D1073" s="66"/>
      <c r="E1073" s="66"/>
      <c r="F1073" s="66"/>
      <c r="G1073" s="188"/>
      <c r="H1073" s="66"/>
      <c r="I1073" s="66"/>
      <c r="J1073" s="66"/>
      <c r="K1073" s="66"/>
      <c r="L1073" s="66"/>
      <c r="M1073" s="188"/>
      <c r="O1073" s="66"/>
      <c r="P1073" s="66"/>
      <c r="Q1073" s="66"/>
    </row>
    <row r="1074" spans="1:17" x14ac:dyDescent="0.25">
      <c r="A1074"/>
      <c r="B1074" s="66"/>
      <c r="C1074" s="66"/>
      <c r="D1074" s="66"/>
      <c r="E1074" s="66"/>
      <c r="F1074" s="66"/>
      <c r="G1074" s="188"/>
      <c r="H1074" s="66"/>
      <c r="I1074" s="66"/>
      <c r="J1074" s="66"/>
      <c r="K1074" s="66"/>
      <c r="L1074" s="66"/>
      <c r="M1074" s="188"/>
      <c r="O1074" s="66"/>
      <c r="P1074" s="66"/>
      <c r="Q1074" s="66"/>
    </row>
    <row r="1075" spans="1:17" x14ac:dyDescent="0.25">
      <c r="A1075"/>
      <c r="B1075" s="66"/>
      <c r="C1075" s="66"/>
      <c r="D1075" s="66"/>
      <c r="E1075" s="66"/>
      <c r="F1075" s="66"/>
      <c r="G1075" s="188"/>
      <c r="H1075" s="66"/>
      <c r="I1075" s="66"/>
      <c r="J1075" s="66"/>
      <c r="K1075" s="66"/>
      <c r="L1075" s="66"/>
      <c r="M1075" s="188"/>
      <c r="O1075" s="66"/>
      <c r="P1075" s="66"/>
      <c r="Q1075" s="66"/>
    </row>
    <row r="1076" spans="1:17" x14ac:dyDescent="0.25">
      <c r="A1076"/>
      <c r="B1076" s="66"/>
      <c r="C1076" s="66"/>
      <c r="D1076" s="66"/>
      <c r="E1076" s="66"/>
      <c r="F1076" s="66"/>
      <c r="G1076" s="188"/>
      <c r="H1076" s="66"/>
      <c r="I1076" s="66"/>
      <c r="J1076" s="66"/>
      <c r="K1076" s="66"/>
      <c r="L1076" s="66"/>
      <c r="M1076" s="188"/>
      <c r="O1076" s="66"/>
      <c r="P1076" s="66"/>
      <c r="Q1076" s="66"/>
    </row>
    <row r="1077" spans="1:17" x14ac:dyDescent="0.25">
      <c r="A1077"/>
      <c r="B1077" s="66"/>
      <c r="C1077" s="66"/>
      <c r="D1077" s="66"/>
      <c r="E1077" s="66"/>
      <c r="F1077" s="66"/>
      <c r="G1077" s="188"/>
      <c r="H1077" s="66"/>
      <c r="I1077" s="66"/>
      <c r="J1077" s="66"/>
      <c r="K1077" s="66"/>
      <c r="L1077" s="66"/>
      <c r="M1077" s="188"/>
      <c r="O1077" s="66"/>
      <c r="P1077" s="66"/>
      <c r="Q1077" s="66"/>
    </row>
    <row r="1078" spans="1:17" x14ac:dyDescent="0.25">
      <c r="A1078"/>
      <c r="B1078" s="66"/>
      <c r="C1078" s="66"/>
      <c r="D1078" s="66"/>
      <c r="E1078" s="66"/>
      <c r="F1078" s="66"/>
      <c r="G1078" s="188"/>
      <c r="H1078" s="66"/>
      <c r="I1078" s="66"/>
      <c r="J1078" s="66"/>
      <c r="K1078" s="66"/>
      <c r="L1078" s="66"/>
      <c r="M1078" s="188"/>
      <c r="O1078" s="66"/>
      <c r="P1078" s="66"/>
      <c r="Q1078" s="66"/>
    </row>
    <row r="1079" spans="1:17" x14ac:dyDescent="0.25">
      <c r="A1079"/>
      <c r="B1079" s="66"/>
      <c r="C1079" s="66"/>
      <c r="D1079" s="66"/>
      <c r="E1079" s="66"/>
      <c r="F1079" s="66"/>
      <c r="G1079" s="188"/>
      <c r="H1079" s="66"/>
      <c r="I1079" s="66"/>
      <c r="J1079" s="66"/>
      <c r="K1079" s="66"/>
      <c r="L1079" s="66"/>
      <c r="M1079" s="188"/>
      <c r="O1079" s="66"/>
      <c r="P1079" s="66"/>
      <c r="Q1079" s="66"/>
    </row>
    <row r="1080" spans="1:17" x14ac:dyDescent="0.25">
      <c r="A1080"/>
      <c r="B1080" s="66"/>
      <c r="C1080" s="66"/>
      <c r="D1080" s="66"/>
      <c r="E1080" s="66"/>
      <c r="F1080" s="66"/>
      <c r="G1080" s="188"/>
      <c r="H1080" s="66"/>
      <c r="I1080" s="66"/>
      <c r="J1080" s="66"/>
      <c r="K1080" s="66"/>
      <c r="L1080" s="66"/>
      <c r="M1080" s="188"/>
      <c r="O1080" s="66"/>
      <c r="P1080" s="66"/>
      <c r="Q1080" s="66"/>
    </row>
    <row r="1081" spans="1:17" x14ac:dyDescent="0.25">
      <c r="A1081"/>
      <c r="B1081" s="66"/>
      <c r="C1081" s="66"/>
      <c r="D1081" s="66"/>
      <c r="E1081" s="66"/>
      <c r="F1081" s="66"/>
      <c r="G1081" s="188"/>
      <c r="H1081" s="66"/>
      <c r="I1081" s="66"/>
      <c r="J1081" s="66"/>
      <c r="K1081" s="66"/>
      <c r="L1081" s="66"/>
      <c r="M1081" s="188"/>
      <c r="O1081" s="66"/>
      <c r="P1081" s="66"/>
      <c r="Q1081" s="66"/>
    </row>
    <row r="1082" spans="1:17" x14ac:dyDescent="0.25">
      <c r="A1082"/>
      <c r="B1082" s="66"/>
      <c r="C1082" s="66"/>
      <c r="D1082" s="66"/>
      <c r="E1082" s="66"/>
      <c r="F1082" s="66"/>
      <c r="G1082" s="188"/>
      <c r="H1082" s="66"/>
      <c r="I1082" s="66"/>
      <c r="J1082" s="66"/>
      <c r="K1082" s="66"/>
      <c r="L1082" s="66"/>
      <c r="M1082" s="188"/>
      <c r="O1082" s="66"/>
      <c r="P1082" s="66"/>
      <c r="Q1082" s="66"/>
    </row>
    <row r="1083" spans="1:17" x14ac:dyDescent="0.25">
      <c r="A1083"/>
      <c r="B1083" s="66"/>
      <c r="C1083" s="66"/>
      <c r="D1083" s="66"/>
      <c r="E1083" s="66"/>
      <c r="F1083" s="66"/>
      <c r="G1083" s="188"/>
      <c r="H1083" s="66"/>
      <c r="I1083" s="66"/>
      <c r="J1083" s="66"/>
      <c r="K1083" s="66"/>
      <c r="L1083" s="66"/>
      <c r="M1083" s="188"/>
      <c r="O1083" s="66"/>
      <c r="P1083" s="66"/>
      <c r="Q1083" s="66"/>
    </row>
    <row r="1084" spans="1:17" x14ac:dyDescent="0.25">
      <c r="A1084"/>
      <c r="B1084" s="66"/>
      <c r="C1084" s="66"/>
      <c r="D1084" s="66"/>
      <c r="E1084" s="66"/>
      <c r="F1084" s="66"/>
      <c r="G1084" s="188"/>
      <c r="H1084" s="66"/>
      <c r="I1084" s="66"/>
      <c r="J1084" s="66"/>
      <c r="K1084" s="66"/>
      <c r="L1084" s="66"/>
      <c r="M1084" s="188"/>
      <c r="O1084" s="66"/>
      <c r="P1084" s="66"/>
      <c r="Q1084" s="66"/>
    </row>
    <row r="1085" spans="1:17" x14ac:dyDescent="0.25">
      <c r="A1085"/>
      <c r="B1085" s="66"/>
      <c r="C1085" s="66"/>
      <c r="D1085" s="66"/>
      <c r="E1085" s="66"/>
      <c r="F1085" s="66"/>
      <c r="G1085" s="188"/>
      <c r="H1085" s="66"/>
      <c r="I1085" s="66"/>
      <c r="J1085" s="66"/>
      <c r="K1085" s="66"/>
      <c r="L1085" s="66"/>
      <c r="M1085" s="188"/>
      <c r="O1085" s="66"/>
      <c r="P1085" s="66"/>
      <c r="Q1085" s="66"/>
    </row>
    <row r="1086" spans="1:17" x14ac:dyDescent="0.25">
      <c r="A1086"/>
      <c r="B1086" s="66"/>
      <c r="C1086" s="66"/>
      <c r="D1086" s="66"/>
      <c r="E1086" s="66"/>
      <c r="F1086" s="66"/>
      <c r="G1086" s="188"/>
      <c r="H1086" s="66"/>
      <c r="I1086" s="66"/>
      <c r="J1086" s="66"/>
      <c r="K1086" s="66"/>
      <c r="L1086" s="66"/>
      <c r="M1086" s="188"/>
      <c r="O1086" s="66"/>
      <c r="P1086" s="66"/>
      <c r="Q1086" s="66"/>
    </row>
    <row r="1087" spans="1:17" x14ac:dyDescent="0.25">
      <c r="A1087"/>
      <c r="B1087" s="66"/>
      <c r="C1087" s="66"/>
      <c r="D1087" s="66"/>
      <c r="E1087" s="66"/>
      <c r="F1087" s="66"/>
      <c r="G1087" s="188"/>
      <c r="H1087" s="66"/>
      <c r="I1087" s="66"/>
      <c r="J1087" s="66"/>
      <c r="K1087" s="66"/>
      <c r="L1087" s="66"/>
      <c r="M1087" s="188"/>
      <c r="O1087" s="66"/>
      <c r="P1087" s="66"/>
      <c r="Q1087" s="66"/>
    </row>
    <row r="1088" spans="1:17" x14ac:dyDescent="0.25">
      <c r="A1088"/>
      <c r="B1088" s="66"/>
      <c r="C1088" s="66"/>
      <c r="D1088" s="66"/>
      <c r="E1088" s="66"/>
      <c r="F1088" s="66"/>
      <c r="G1088" s="188"/>
      <c r="H1088" s="66"/>
      <c r="I1088" s="66"/>
      <c r="J1088" s="66"/>
      <c r="K1088" s="66"/>
      <c r="L1088" s="66"/>
      <c r="M1088" s="188"/>
      <c r="O1088" s="66"/>
      <c r="P1088" s="66"/>
      <c r="Q1088" s="66"/>
    </row>
    <row r="1089" spans="1:17" x14ac:dyDescent="0.25">
      <c r="A1089"/>
      <c r="B1089" s="66"/>
      <c r="C1089" s="66"/>
      <c r="D1089" s="66"/>
      <c r="E1089" s="66"/>
      <c r="F1089" s="66"/>
      <c r="G1089" s="188"/>
      <c r="H1089" s="66"/>
      <c r="I1089" s="66"/>
      <c r="J1089" s="66"/>
      <c r="K1089" s="66"/>
      <c r="L1089" s="66"/>
      <c r="M1089" s="188"/>
      <c r="O1089" s="66"/>
      <c r="P1089" s="66"/>
      <c r="Q1089" s="66"/>
    </row>
    <row r="1090" spans="1:17" x14ac:dyDescent="0.25">
      <c r="A1090"/>
      <c r="B1090" s="66"/>
      <c r="C1090" s="66"/>
      <c r="D1090" s="66"/>
      <c r="E1090" s="66"/>
      <c r="F1090" s="66"/>
      <c r="G1090" s="188"/>
      <c r="H1090" s="66"/>
      <c r="I1090" s="66"/>
      <c r="J1090" s="66"/>
      <c r="K1090" s="66"/>
      <c r="L1090" s="66"/>
      <c r="M1090" s="188"/>
      <c r="O1090" s="66"/>
      <c r="P1090" s="66"/>
      <c r="Q1090" s="66"/>
    </row>
    <row r="1091" spans="1:17" x14ac:dyDescent="0.25">
      <c r="A1091"/>
      <c r="B1091" s="66"/>
      <c r="C1091" s="66"/>
      <c r="D1091" s="66"/>
      <c r="E1091" s="66"/>
      <c r="F1091" s="66"/>
      <c r="G1091" s="188"/>
      <c r="H1091" s="66"/>
      <c r="I1091" s="66"/>
      <c r="J1091" s="66"/>
      <c r="K1091" s="66"/>
      <c r="L1091" s="66"/>
      <c r="M1091" s="188"/>
      <c r="O1091" s="66"/>
      <c r="P1091" s="66"/>
      <c r="Q1091" s="66"/>
    </row>
    <row r="1092" spans="1:17" x14ac:dyDescent="0.25">
      <c r="A1092"/>
      <c r="B1092" s="66"/>
      <c r="C1092" s="66"/>
      <c r="D1092" s="66"/>
      <c r="E1092" s="66"/>
      <c r="F1092" s="66"/>
      <c r="G1092" s="188"/>
      <c r="H1092" s="66"/>
      <c r="I1092" s="66"/>
      <c r="J1092" s="66"/>
      <c r="K1092" s="66"/>
      <c r="L1092" s="66"/>
      <c r="M1092" s="188"/>
      <c r="O1092" s="66"/>
      <c r="P1092" s="66"/>
      <c r="Q1092" s="66"/>
    </row>
    <row r="1093" spans="1:17" x14ac:dyDescent="0.25">
      <c r="A1093"/>
      <c r="B1093" s="66"/>
      <c r="C1093" s="66"/>
      <c r="D1093" s="66"/>
      <c r="E1093" s="66"/>
      <c r="F1093" s="66"/>
      <c r="G1093" s="188"/>
      <c r="H1093" s="66"/>
      <c r="I1093" s="66"/>
      <c r="J1093" s="66"/>
      <c r="K1093" s="66"/>
      <c r="L1093" s="66"/>
      <c r="M1093" s="188"/>
      <c r="O1093" s="66"/>
      <c r="P1093" s="66"/>
      <c r="Q1093" s="66"/>
    </row>
    <row r="1094" spans="1:17" x14ac:dyDescent="0.25">
      <c r="A1094"/>
      <c r="B1094" s="66"/>
      <c r="C1094" s="66"/>
      <c r="D1094" s="66"/>
      <c r="E1094" s="66"/>
      <c r="F1094" s="66"/>
      <c r="G1094" s="188"/>
      <c r="H1094" s="66"/>
      <c r="I1094" s="66"/>
      <c r="J1094" s="66"/>
      <c r="K1094" s="66"/>
      <c r="L1094" s="66"/>
      <c r="M1094" s="188"/>
      <c r="O1094" s="66"/>
      <c r="P1094" s="66"/>
      <c r="Q1094" s="66"/>
    </row>
    <row r="1095" spans="1:17" x14ac:dyDescent="0.25">
      <c r="A1095"/>
      <c r="B1095" s="66"/>
      <c r="C1095" s="66"/>
      <c r="D1095" s="66"/>
      <c r="E1095" s="66"/>
      <c r="F1095" s="66"/>
      <c r="G1095" s="188"/>
      <c r="H1095" s="66"/>
      <c r="I1095" s="66"/>
      <c r="J1095" s="66"/>
      <c r="K1095" s="66"/>
      <c r="L1095" s="66"/>
      <c r="M1095" s="188"/>
      <c r="O1095" s="66"/>
      <c r="P1095" s="66"/>
      <c r="Q1095" s="66"/>
    </row>
    <row r="1096" spans="1:17" x14ac:dyDescent="0.25">
      <c r="A1096"/>
      <c r="B1096" s="66"/>
      <c r="C1096" s="66"/>
      <c r="D1096" s="66"/>
      <c r="E1096" s="66"/>
      <c r="F1096" s="66"/>
      <c r="G1096" s="188"/>
      <c r="H1096" s="66"/>
      <c r="I1096" s="66"/>
      <c r="J1096" s="66"/>
      <c r="K1096" s="66"/>
      <c r="L1096" s="66"/>
      <c r="M1096" s="188"/>
      <c r="O1096" s="66"/>
      <c r="P1096" s="66"/>
      <c r="Q1096" s="66"/>
    </row>
    <row r="1097" spans="1:17" x14ac:dyDescent="0.25">
      <c r="A1097"/>
      <c r="B1097" s="66"/>
      <c r="C1097" s="66"/>
      <c r="D1097" s="66"/>
      <c r="E1097" s="66"/>
      <c r="F1097" s="66"/>
      <c r="G1097" s="188"/>
      <c r="H1097" s="66"/>
      <c r="I1097" s="66"/>
      <c r="J1097" s="66"/>
      <c r="K1097" s="66"/>
      <c r="L1097" s="66"/>
      <c r="M1097" s="188"/>
      <c r="O1097" s="66"/>
      <c r="P1097" s="66"/>
      <c r="Q1097" s="66"/>
    </row>
    <row r="1098" spans="1:17" x14ac:dyDescent="0.25">
      <c r="A1098"/>
      <c r="B1098" s="66"/>
      <c r="C1098" s="66"/>
      <c r="D1098" s="66"/>
      <c r="E1098" s="66"/>
      <c r="F1098" s="66"/>
      <c r="G1098" s="188"/>
      <c r="H1098" s="66"/>
      <c r="I1098" s="66"/>
      <c r="J1098" s="66"/>
      <c r="K1098" s="66"/>
      <c r="L1098" s="66"/>
      <c r="M1098" s="188"/>
      <c r="O1098" s="66"/>
      <c r="P1098" s="66"/>
      <c r="Q1098" s="66"/>
    </row>
    <row r="1099" spans="1:17" x14ac:dyDescent="0.25">
      <c r="A1099"/>
      <c r="B1099" s="66"/>
      <c r="C1099" s="66"/>
      <c r="D1099" s="66"/>
      <c r="E1099" s="66"/>
      <c r="F1099" s="66"/>
      <c r="G1099" s="188"/>
      <c r="H1099" s="66"/>
      <c r="I1099" s="66"/>
      <c r="J1099" s="66"/>
      <c r="K1099" s="66"/>
      <c r="L1099" s="66"/>
      <c r="M1099" s="188"/>
      <c r="O1099" s="66"/>
      <c r="P1099" s="66"/>
      <c r="Q1099" s="66"/>
    </row>
    <row r="1100" spans="1:17" x14ac:dyDescent="0.25">
      <c r="A1100"/>
      <c r="B1100" s="66"/>
      <c r="C1100" s="66"/>
      <c r="D1100" s="66"/>
      <c r="E1100" s="66"/>
      <c r="F1100" s="66"/>
      <c r="G1100" s="188"/>
      <c r="H1100" s="66"/>
      <c r="I1100" s="66"/>
      <c r="J1100" s="66"/>
      <c r="K1100" s="66"/>
      <c r="L1100" s="66"/>
      <c r="M1100" s="188"/>
      <c r="O1100" s="66"/>
      <c r="P1100" s="66"/>
      <c r="Q1100" s="66"/>
    </row>
    <row r="1101" spans="1:17" x14ac:dyDescent="0.25">
      <c r="A1101"/>
      <c r="B1101" s="66"/>
      <c r="C1101" s="66"/>
      <c r="D1101" s="66"/>
      <c r="E1101" s="66"/>
      <c r="F1101" s="66"/>
      <c r="G1101" s="188"/>
      <c r="H1101" s="66"/>
      <c r="I1101" s="66"/>
      <c r="J1101" s="66"/>
      <c r="K1101" s="66"/>
      <c r="L1101" s="66"/>
      <c r="M1101" s="188"/>
      <c r="O1101" s="66"/>
      <c r="P1101" s="66"/>
      <c r="Q1101" s="66"/>
    </row>
    <row r="1102" spans="1:17" x14ac:dyDescent="0.25">
      <c r="A1102"/>
      <c r="B1102" s="66"/>
      <c r="C1102" s="66"/>
      <c r="D1102" s="66"/>
      <c r="E1102" s="66"/>
      <c r="F1102" s="66"/>
      <c r="G1102" s="188"/>
      <c r="H1102" s="66"/>
      <c r="I1102" s="66"/>
      <c r="J1102" s="66"/>
      <c r="K1102" s="66"/>
      <c r="L1102" s="66"/>
      <c r="M1102" s="188"/>
      <c r="O1102" s="66"/>
      <c r="P1102" s="66"/>
      <c r="Q1102" s="66"/>
    </row>
    <row r="1103" spans="1:17" x14ac:dyDescent="0.25">
      <c r="A1103"/>
      <c r="B1103" s="66"/>
      <c r="C1103" s="66"/>
      <c r="D1103" s="66"/>
      <c r="E1103" s="66"/>
      <c r="F1103" s="66"/>
      <c r="G1103" s="188"/>
      <c r="H1103" s="66"/>
      <c r="I1103" s="66"/>
      <c r="J1103" s="66"/>
      <c r="K1103" s="66"/>
      <c r="L1103" s="66"/>
      <c r="M1103" s="188"/>
      <c r="O1103" s="66"/>
      <c r="P1103" s="66"/>
      <c r="Q1103" s="66"/>
    </row>
    <row r="1104" spans="1:17" x14ac:dyDescent="0.25">
      <c r="A1104"/>
      <c r="B1104" s="66"/>
      <c r="C1104" s="66"/>
      <c r="D1104" s="66"/>
      <c r="E1104" s="66"/>
      <c r="F1104" s="66"/>
      <c r="G1104" s="188"/>
      <c r="H1104" s="66"/>
      <c r="I1104" s="66"/>
      <c r="J1104" s="66"/>
      <c r="K1104" s="66"/>
      <c r="L1104" s="66"/>
      <c r="M1104" s="188"/>
      <c r="O1104" s="66"/>
      <c r="P1104" s="66"/>
      <c r="Q1104" s="66"/>
    </row>
    <row r="1105" spans="1:17" x14ac:dyDescent="0.25">
      <c r="A1105"/>
      <c r="B1105" s="66"/>
      <c r="C1105" s="66"/>
      <c r="D1105" s="66"/>
      <c r="E1105" s="66"/>
      <c r="F1105" s="66"/>
      <c r="G1105" s="188"/>
      <c r="H1105" s="66"/>
      <c r="I1105" s="66"/>
      <c r="J1105" s="66"/>
      <c r="K1105" s="66"/>
      <c r="L1105" s="66"/>
      <c r="M1105" s="188"/>
      <c r="O1105" s="66"/>
      <c r="P1105" s="66"/>
      <c r="Q1105" s="66"/>
    </row>
    <row r="1106" spans="1:17" x14ac:dyDescent="0.25">
      <c r="A1106"/>
      <c r="B1106" s="66"/>
      <c r="C1106" s="66"/>
      <c r="D1106" s="66"/>
      <c r="E1106" s="66"/>
      <c r="F1106" s="66"/>
      <c r="G1106" s="188"/>
      <c r="H1106" s="66"/>
      <c r="I1106" s="66"/>
      <c r="J1106" s="66"/>
      <c r="K1106" s="66"/>
      <c r="L1106" s="66"/>
      <c r="M1106" s="188"/>
      <c r="O1106" s="66"/>
      <c r="P1106" s="66"/>
      <c r="Q1106" s="66"/>
    </row>
    <row r="1107" spans="1:17" x14ac:dyDescent="0.25">
      <c r="A1107"/>
      <c r="B1107" s="66"/>
      <c r="C1107" s="66"/>
      <c r="D1107" s="66"/>
      <c r="E1107" s="66"/>
      <c r="F1107" s="66"/>
      <c r="G1107" s="188"/>
      <c r="H1107" s="66"/>
      <c r="I1107" s="66"/>
      <c r="J1107" s="66"/>
      <c r="K1107" s="66"/>
      <c r="L1107" s="66"/>
      <c r="M1107" s="188"/>
      <c r="O1107" s="66"/>
      <c r="P1107" s="66"/>
      <c r="Q1107" s="66"/>
    </row>
    <row r="1108" spans="1:17" x14ac:dyDescent="0.25">
      <c r="A1108"/>
      <c r="B1108" s="66"/>
      <c r="C1108" s="66"/>
      <c r="D1108" s="66"/>
      <c r="E1108" s="66"/>
      <c r="F1108" s="66"/>
      <c r="G1108" s="188"/>
      <c r="H1108" s="66"/>
      <c r="I1108" s="66"/>
      <c r="J1108" s="66"/>
      <c r="K1108" s="66"/>
      <c r="L1108" s="66"/>
      <c r="M1108" s="188"/>
      <c r="O1108" s="66"/>
      <c r="P1108" s="66"/>
      <c r="Q1108" s="66"/>
    </row>
    <row r="1109" spans="1:17" x14ac:dyDescent="0.25">
      <c r="A1109"/>
      <c r="B1109" s="66"/>
      <c r="C1109" s="66"/>
      <c r="D1109" s="66"/>
      <c r="E1109" s="66"/>
      <c r="F1109" s="66"/>
      <c r="G1109" s="188"/>
      <c r="H1109" s="66"/>
      <c r="I1109" s="66"/>
      <c r="J1109" s="66"/>
      <c r="K1109" s="66"/>
      <c r="L1109" s="66"/>
      <c r="M1109" s="188"/>
      <c r="O1109" s="66"/>
      <c r="P1109" s="66"/>
      <c r="Q1109" s="66"/>
    </row>
    <row r="1110" spans="1:17" x14ac:dyDescent="0.25">
      <c r="A1110"/>
      <c r="B1110" s="66"/>
      <c r="C1110" s="66"/>
      <c r="D1110" s="66"/>
      <c r="E1110" s="66"/>
      <c r="F1110" s="66"/>
      <c r="G1110" s="188"/>
      <c r="H1110" s="66"/>
      <c r="I1110" s="66"/>
      <c r="J1110" s="66"/>
      <c r="K1110" s="66"/>
      <c r="L1110" s="66"/>
      <c r="M1110" s="188"/>
      <c r="O1110" s="66"/>
      <c r="P1110" s="66"/>
      <c r="Q1110" s="66"/>
    </row>
    <row r="1111" spans="1:17" x14ac:dyDescent="0.25">
      <c r="A1111"/>
      <c r="B1111" s="66"/>
      <c r="C1111" s="66"/>
      <c r="D1111" s="66"/>
      <c r="E1111" s="66"/>
      <c r="F1111" s="66"/>
      <c r="G1111" s="188"/>
      <c r="H1111" s="66"/>
      <c r="I1111" s="66"/>
      <c r="J1111" s="66"/>
      <c r="K1111" s="66"/>
      <c r="L1111" s="66"/>
      <c r="M1111" s="188"/>
      <c r="O1111" s="66"/>
      <c r="P1111" s="66"/>
      <c r="Q1111" s="66"/>
    </row>
    <row r="1112" spans="1:17" x14ac:dyDescent="0.25">
      <c r="A1112"/>
      <c r="B1112" s="66"/>
      <c r="C1112" s="66"/>
      <c r="D1112" s="66"/>
      <c r="E1112" s="66"/>
      <c r="F1112" s="66"/>
      <c r="G1112" s="188"/>
      <c r="H1112" s="66"/>
      <c r="I1112" s="66"/>
      <c r="J1112" s="66"/>
      <c r="K1112" s="66"/>
      <c r="L1112" s="66"/>
      <c r="M1112" s="188"/>
      <c r="O1112" s="66"/>
      <c r="P1112" s="66"/>
      <c r="Q1112" s="66"/>
    </row>
    <row r="1113" spans="1:17" x14ac:dyDescent="0.25">
      <c r="A1113"/>
      <c r="B1113" s="66"/>
      <c r="C1113" s="66"/>
      <c r="D1113" s="66"/>
      <c r="E1113" s="66"/>
      <c r="F1113" s="66"/>
      <c r="G1113" s="188"/>
      <c r="H1113" s="66"/>
      <c r="I1113" s="66"/>
      <c r="J1113" s="66"/>
      <c r="K1113" s="66"/>
      <c r="L1113" s="66"/>
      <c r="M1113" s="188"/>
      <c r="O1113" s="66"/>
      <c r="P1113" s="66"/>
      <c r="Q1113" s="66"/>
    </row>
    <row r="1114" spans="1:17" x14ac:dyDescent="0.25">
      <c r="A1114"/>
      <c r="B1114" s="66"/>
      <c r="C1114" s="66"/>
      <c r="D1114" s="66"/>
      <c r="E1114" s="66"/>
      <c r="F1114" s="66"/>
      <c r="G1114" s="188"/>
      <c r="H1114" s="66"/>
      <c r="I1114" s="66"/>
      <c r="J1114" s="66"/>
      <c r="K1114" s="66"/>
      <c r="L1114" s="66"/>
      <c r="M1114" s="188"/>
      <c r="O1114" s="66"/>
      <c r="P1114" s="66"/>
      <c r="Q1114" s="66"/>
    </row>
    <row r="1115" spans="1:17" x14ac:dyDescent="0.25">
      <c r="A1115"/>
      <c r="B1115" s="66"/>
      <c r="C1115" s="66"/>
      <c r="D1115" s="66"/>
      <c r="E1115" s="66"/>
      <c r="F1115" s="66"/>
      <c r="G1115" s="188"/>
      <c r="H1115" s="66"/>
      <c r="I1115" s="66"/>
      <c r="J1115" s="66"/>
      <c r="K1115" s="66"/>
      <c r="L1115" s="66"/>
      <c r="M1115" s="188"/>
      <c r="O1115" s="66"/>
      <c r="P1115" s="66"/>
      <c r="Q1115" s="66"/>
    </row>
    <row r="1116" spans="1:17" x14ac:dyDescent="0.25">
      <c r="A1116"/>
      <c r="B1116" s="66"/>
      <c r="C1116" s="66"/>
      <c r="D1116" s="66"/>
      <c r="E1116" s="66"/>
      <c r="F1116" s="66"/>
      <c r="G1116" s="188"/>
      <c r="H1116" s="66"/>
      <c r="I1116" s="66"/>
      <c r="J1116" s="66"/>
      <c r="K1116" s="66"/>
      <c r="L1116" s="66"/>
      <c r="M1116" s="188"/>
      <c r="O1116" s="66"/>
      <c r="P1116" s="66"/>
      <c r="Q1116" s="66"/>
    </row>
    <row r="1117" spans="1:17" x14ac:dyDescent="0.25">
      <c r="A1117"/>
      <c r="B1117" s="66"/>
      <c r="C1117" s="66"/>
      <c r="D1117" s="66"/>
      <c r="E1117" s="66"/>
      <c r="F1117" s="66"/>
      <c r="G1117" s="188"/>
      <c r="H1117" s="66"/>
      <c r="I1117" s="66"/>
      <c r="J1117" s="66"/>
      <c r="K1117" s="66"/>
      <c r="L1117" s="66"/>
      <c r="M1117" s="188"/>
      <c r="O1117" s="66"/>
      <c r="P1117" s="66"/>
      <c r="Q1117" s="66"/>
    </row>
    <row r="1118" spans="1:17" x14ac:dyDescent="0.25">
      <c r="A1118"/>
      <c r="B1118" s="66"/>
      <c r="C1118" s="66"/>
      <c r="D1118" s="66"/>
      <c r="E1118" s="66"/>
      <c r="F1118" s="66"/>
      <c r="G1118" s="188"/>
      <c r="H1118" s="66"/>
      <c r="I1118" s="66"/>
      <c r="J1118" s="66"/>
      <c r="K1118" s="66"/>
      <c r="L1118" s="66"/>
      <c r="M1118" s="188"/>
      <c r="O1118" s="66"/>
      <c r="P1118" s="66"/>
      <c r="Q1118" s="66"/>
    </row>
    <row r="1119" spans="1:17" x14ac:dyDescent="0.25">
      <c r="A1119"/>
      <c r="B1119" s="66"/>
      <c r="C1119" s="66"/>
      <c r="D1119" s="66"/>
      <c r="E1119" s="66"/>
      <c r="F1119" s="66"/>
      <c r="G1119" s="188"/>
      <c r="H1119" s="66"/>
      <c r="I1119" s="66"/>
      <c r="J1119" s="66"/>
      <c r="K1119" s="66"/>
      <c r="L1119" s="66"/>
      <c r="M1119" s="188"/>
      <c r="O1119" s="66"/>
      <c r="P1119" s="66"/>
      <c r="Q1119" s="66"/>
    </row>
    <row r="1120" spans="1:17" x14ac:dyDescent="0.25">
      <c r="A1120"/>
      <c r="B1120" s="66"/>
      <c r="C1120" s="66"/>
      <c r="D1120" s="66"/>
      <c r="E1120" s="66"/>
      <c r="F1120" s="66"/>
      <c r="G1120" s="188"/>
      <c r="H1120" s="66"/>
      <c r="I1120" s="66"/>
      <c r="J1120" s="66"/>
      <c r="K1120" s="66"/>
      <c r="L1120" s="66"/>
      <c r="M1120" s="188"/>
      <c r="O1120" s="66"/>
      <c r="P1120" s="66"/>
      <c r="Q1120" s="66"/>
    </row>
    <row r="1121" spans="1:17" x14ac:dyDescent="0.25">
      <c r="A1121"/>
      <c r="B1121" s="66"/>
      <c r="C1121" s="66"/>
      <c r="D1121" s="66"/>
      <c r="E1121" s="66"/>
      <c r="F1121" s="66"/>
      <c r="G1121" s="188"/>
      <c r="H1121" s="66"/>
      <c r="I1121" s="66"/>
      <c r="J1121" s="66"/>
      <c r="K1121" s="66"/>
      <c r="L1121" s="66"/>
      <c r="M1121" s="188"/>
      <c r="O1121" s="66"/>
      <c r="P1121" s="66"/>
      <c r="Q1121" s="66"/>
    </row>
    <row r="1122" spans="1:17" x14ac:dyDescent="0.25">
      <c r="A1122"/>
      <c r="B1122" s="66"/>
      <c r="C1122" s="66"/>
      <c r="D1122" s="66"/>
      <c r="E1122" s="66"/>
      <c r="F1122" s="66"/>
      <c r="G1122" s="188"/>
      <c r="H1122" s="66"/>
      <c r="I1122" s="66"/>
      <c r="J1122" s="66"/>
      <c r="K1122" s="66"/>
      <c r="L1122" s="66"/>
      <c r="M1122" s="188"/>
      <c r="O1122" s="66"/>
      <c r="P1122" s="66"/>
      <c r="Q1122" s="66"/>
    </row>
    <row r="1123" spans="1:17" x14ac:dyDescent="0.25">
      <c r="A1123"/>
      <c r="B1123" s="66"/>
      <c r="C1123" s="66"/>
      <c r="D1123" s="66"/>
      <c r="E1123" s="66"/>
      <c r="F1123" s="66"/>
      <c r="G1123" s="188"/>
      <c r="H1123" s="66"/>
      <c r="I1123" s="66"/>
      <c r="J1123" s="66"/>
      <c r="K1123" s="66"/>
      <c r="L1123" s="66"/>
      <c r="M1123" s="188"/>
      <c r="O1123" s="66"/>
      <c r="P1123" s="66"/>
      <c r="Q1123" s="66"/>
    </row>
    <row r="1124" spans="1:17" x14ac:dyDescent="0.25">
      <c r="A1124"/>
      <c r="B1124" s="66"/>
      <c r="C1124" s="66"/>
      <c r="D1124" s="66"/>
      <c r="E1124" s="66"/>
      <c r="F1124" s="66"/>
      <c r="G1124" s="188"/>
      <c r="H1124" s="66"/>
      <c r="I1124" s="66"/>
      <c r="J1124" s="66"/>
      <c r="K1124" s="66"/>
      <c r="L1124" s="66"/>
      <c r="M1124" s="188"/>
      <c r="O1124" s="66"/>
      <c r="P1124" s="66"/>
      <c r="Q1124" s="66"/>
    </row>
    <row r="1125" spans="1:17" x14ac:dyDescent="0.25">
      <c r="A1125"/>
      <c r="B1125" s="66"/>
      <c r="C1125" s="66"/>
      <c r="D1125" s="66"/>
      <c r="E1125" s="66"/>
      <c r="F1125" s="66"/>
      <c r="G1125" s="188"/>
      <c r="H1125" s="66"/>
      <c r="I1125" s="66"/>
      <c r="J1125" s="66"/>
      <c r="K1125" s="66"/>
      <c r="L1125" s="66"/>
      <c r="M1125" s="188"/>
      <c r="O1125" s="66"/>
      <c r="P1125" s="66"/>
      <c r="Q1125" s="66"/>
    </row>
    <row r="1126" spans="1:17" x14ac:dyDescent="0.25">
      <c r="A1126"/>
      <c r="B1126" s="66"/>
      <c r="C1126" s="66"/>
      <c r="D1126" s="66"/>
      <c r="E1126" s="66"/>
      <c r="F1126" s="66"/>
      <c r="G1126" s="188"/>
      <c r="H1126" s="66"/>
      <c r="I1126" s="66"/>
      <c r="J1126" s="66"/>
      <c r="K1126" s="66"/>
      <c r="L1126" s="66"/>
      <c r="M1126" s="188"/>
      <c r="O1126" s="66"/>
      <c r="P1126" s="66"/>
      <c r="Q1126" s="66"/>
    </row>
    <row r="1127" spans="1:17" x14ac:dyDescent="0.25">
      <c r="A1127"/>
      <c r="B1127" s="66"/>
      <c r="C1127" s="66"/>
      <c r="D1127" s="66"/>
      <c r="E1127" s="66"/>
      <c r="F1127" s="66"/>
      <c r="G1127" s="188"/>
      <c r="H1127" s="66"/>
      <c r="I1127" s="66"/>
      <c r="J1127" s="66"/>
      <c r="K1127" s="66"/>
      <c r="L1127" s="66"/>
      <c r="M1127" s="188"/>
      <c r="O1127" s="66"/>
      <c r="P1127" s="66"/>
      <c r="Q1127" s="66"/>
    </row>
    <row r="1128" spans="1:17" x14ac:dyDescent="0.25">
      <c r="A1128"/>
      <c r="B1128" s="66"/>
      <c r="C1128" s="66"/>
      <c r="D1128" s="66"/>
      <c r="E1128" s="66"/>
      <c r="F1128" s="66"/>
      <c r="G1128" s="188"/>
      <c r="H1128" s="66"/>
      <c r="I1128" s="66"/>
      <c r="J1128" s="66"/>
      <c r="K1128" s="66"/>
      <c r="L1128" s="66"/>
      <c r="M1128" s="188"/>
      <c r="O1128" s="66"/>
      <c r="P1128" s="66"/>
      <c r="Q1128" s="66"/>
    </row>
    <row r="1129" spans="1:17" x14ac:dyDescent="0.25">
      <c r="A1129"/>
      <c r="B1129" s="66"/>
      <c r="C1129" s="66"/>
      <c r="D1129" s="66"/>
      <c r="E1129" s="66"/>
      <c r="F1129" s="66"/>
      <c r="G1129" s="188"/>
      <c r="H1129" s="66"/>
      <c r="I1129" s="66"/>
      <c r="J1129" s="66"/>
      <c r="K1129" s="66"/>
      <c r="L1129" s="66"/>
      <c r="M1129" s="188"/>
      <c r="O1129" s="66"/>
      <c r="P1129" s="66"/>
      <c r="Q1129" s="66"/>
    </row>
    <row r="1130" spans="1:17" x14ac:dyDescent="0.25">
      <c r="A1130"/>
      <c r="B1130" s="66"/>
      <c r="C1130" s="66"/>
      <c r="D1130" s="66"/>
      <c r="E1130" s="66"/>
      <c r="F1130" s="66"/>
      <c r="G1130" s="188"/>
      <c r="H1130" s="66"/>
      <c r="I1130" s="66"/>
      <c r="J1130" s="66"/>
      <c r="K1130" s="66"/>
      <c r="L1130" s="66"/>
      <c r="M1130" s="188"/>
      <c r="O1130" s="66"/>
      <c r="P1130" s="66"/>
      <c r="Q1130" s="66"/>
    </row>
    <row r="1131" spans="1:17" x14ac:dyDescent="0.25">
      <c r="A1131"/>
      <c r="B1131" s="66"/>
      <c r="C1131" s="66"/>
      <c r="D1131" s="66"/>
      <c r="E1131" s="66"/>
      <c r="F1131" s="66"/>
      <c r="G1131" s="188"/>
      <c r="H1131" s="66"/>
      <c r="I1131" s="66"/>
      <c r="J1131" s="66"/>
      <c r="K1131" s="66"/>
      <c r="L1131" s="66"/>
      <c r="M1131" s="188"/>
      <c r="O1131" s="66"/>
      <c r="P1131" s="66"/>
      <c r="Q1131" s="66"/>
    </row>
    <row r="1132" spans="1:17" x14ac:dyDescent="0.25">
      <c r="A1132"/>
      <c r="B1132" s="66"/>
      <c r="C1132" s="66"/>
      <c r="D1132" s="66"/>
      <c r="E1132" s="66"/>
      <c r="F1132" s="66"/>
      <c r="G1132" s="188"/>
      <c r="H1132" s="66"/>
      <c r="I1132" s="66"/>
      <c r="J1132" s="66"/>
      <c r="K1132" s="66"/>
      <c r="L1132" s="66"/>
      <c r="M1132" s="188"/>
      <c r="O1132" s="66"/>
      <c r="P1132" s="66"/>
      <c r="Q1132" s="66"/>
    </row>
    <row r="1133" spans="1:17" x14ac:dyDescent="0.25">
      <c r="A1133"/>
      <c r="B1133" s="66"/>
      <c r="C1133" s="66"/>
      <c r="D1133" s="66"/>
      <c r="E1133" s="66"/>
      <c r="F1133" s="66"/>
      <c r="G1133" s="188"/>
      <c r="H1133" s="66"/>
      <c r="I1133" s="66"/>
      <c r="J1133" s="66"/>
      <c r="K1133" s="66"/>
      <c r="L1133" s="66"/>
      <c r="M1133" s="188"/>
      <c r="O1133" s="66"/>
      <c r="P1133" s="66"/>
      <c r="Q1133" s="66"/>
    </row>
    <row r="1134" spans="1:17" x14ac:dyDescent="0.25">
      <c r="A1134"/>
      <c r="B1134" s="66"/>
      <c r="C1134" s="66"/>
      <c r="D1134" s="66"/>
      <c r="E1134" s="66"/>
      <c r="F1134" s="66"/>
      <c r="G1134" s="188"/>
      <c r="H1134" s="66"/>
      <c r="I1134" s="66"/>
      <c r="J1134" s="66"/>
      <c r="K1134" s="66"/>
      <c r="L1134" s="66"/>
      <c r="M1134" s="188"/>
      <c r="O1134" s="66"/>
      <c r="P1134" s="66"/>
      <c r="Q1134" s="66"/>
    </row>
    <row r="1135" spans="1:17" x14ac:dyDescent="0.25">
      <c r="A1135"/>
      <c r="B1135" s="66"/>
      <c r="C1135" s="66"/>
      <c r="D1135" s="66"/>
      <c r="E1135" s="66"/>
      <c r="F1135" s="66"/>
      <c r="G1135" s="188"/>
      <c r="H1135" s="66"/>
      <c r="I1135" s="66"/>
      <c r="J1135" s="66"/>
      <c r="K1135" s="66"/>
      <c r="L1135" s="66"/>
      <c r="M1135" s="188"/>
      <c r="O1135" s="66"/>
      <c r="P1135" s="66"/>
      <c r="Q1135" s="66"/>
    </row>
    <row r="1136" spans="1:17" x14ac:dyDescent="0.25">
      <c r="A1136"/>
      <c r="B1136" s="66"/>
      <c r="C1136" s="66"/>
      <c r="D1136" s="66"/>
      <c r="E1136" s="66"/>
      <c r="F1136" s="66"/>
      <c r="G1136" s="188"/>
      <c r="H1136" s="66"/>
      <c r="I1136" s="66"/>
      <c r="J1136" s="66"/>
      <c r="K1136" s="66"/>
      <c r="L1136" s="66"/>
      <c r="M1136" s="188"/>
      <c r="O1136" s="66"/>
      <c r="P1136" s="66"/>
      <c r="Q1136" s="66"/>
    </row>
    <row r="1137" spans="1:17" x14ac:dyDescent="0.25">
      <c r="A1137"/>
      <c r="B1137" s="66"/>
      <c r="C1137" s="66"/>
      <c r="D1137" s="66"/>
      <c r="E1137" s="66"/>
      <c r="F1137" s="66"/>
      <c r="G1137" s="188"/>
      <c r="H1137" s="66"/>
      <c r="I1137" s="66"/>
      <c r="J1137" s="66"/>
      <c r="K1137" s="66"/>
      <c r="L1137" s="66"/>
      <c r="M1137" s="188"/>
      <c r="O1137" s="66"/>
      <c r="P1137" s="66"/>
      <c r="Q1137" s="66"/>
    </row>
    <row r="1138" spans="1:17" x14ac:dyDescent="0.25">
      <c r="A1138"/>
      <c r="B1138" s="66"/>
      <c r="C1138" s="66"/>
      <c r="D1138" s="66"/>
      <c r="E1138" s="66"/>
      <c r="F1138" s="66"/>
      <c r="G1138" s="188"/>
      <c r="H1138" s="66"/>
      <c r="I1138" s="66"/>
      <c r="J1138" s="66"/>
      <c r="K1138" s="66"/>
      <c r="L1138" s="66"/>
      <c r="M1138" s="188"/>
      <c r="O1138" s="66"/>
      <c r="P1138" s="66"/>
      <c r="Q1138" s="66"/>
    </row>
    <row r="1139" spans="1:17" x14ac:dyDescent="0.25">
      <c r="A1139"/>
      <c r="B1139" s="66"/>
      <c r="C1139" s="66"/>
      <c r="D1139" s="66"/>
      <c r="E1139" s="66"/>
      <c r="F1139" s="66"/>
      <c r="G1139" s="188"/>
      <c r="H1139" s="66"/>
      <c r="I1139" s="66"/>
      <c r="J1139" s="66"/>
      <c r="K1139" s="66"/>
      <c r="L1139" s="66"/>
      <c r="M1139" s="188"/>
      <c r="O1139" s="66"/>
      <c r="P1139" s="66"/>
      <c r="Q1139" s="66"/>
    </row>
    <row r="1140" spans="1:17" x14ac:dyDescent="0.25">
      <c r="A1140"/>
      <c r="B1140" s="66"/>
      <c r="C1140" s="66"/>
      <c r="D1140" s="66"/>
      <c r="E1140" s="66"/>
      <c r="F1140" s="66"/>
      <c r="G1140" s="188"/>
      <c r="H1140" s="66"/>
      <c r="I1140" s="66"/>
      <c r="J1140" s="66"/>
      <c r="K1140" s="66"/>
      <c r="L1140" s="66"/>
      <c r="M1140" s="188"/>
      <c r="O1140" s="66"/>
      <c r="P1140" s="66"/>
      <c r="Q1140" s="66"/>
    </row>
    <row r="1141" spans="1:17" x14ac:dyDescent="0.25">
      <c r="A1141"/>
      <c r="B1141" s="66"/>
      <c r="C1141" s="66"/>
      <c r="D1141" s="66"/>
      <c r="E1141" s="66"/>
      <c r="F1141" s="66"/>
      <c r="G1141" s="188"/>
      <c r="H1141" s="66"/>
      <c r="I1141" s="66"/>
      <c r="J1141" s="66"/>
      <c r="K1141" s="66"/>
      <c r="L1141" s="66"/>
      <c r="M1141" s="188"/>
      <c r="O1141" s="66"/>
      <c r="P1141" s="66"/>
      <c r="Q1141" s="66"/>
    </row>
    <row r="1142" spans="1:17" x14ac:dyDescent="0.25">
      <c r="A1142"/>
      <c r="B1142" s="66"/>
      <c r="C1142" s="66"/>
      <c r="D1142" s="66"/>
      <c r="E1142" s="66"/>
      <c r="F1142" s="66"/>
      <c r="G1142" s="188"/>
      <c r="H1142" s="66"/>
      <c r="I1142" s="66"/>
      <c r="J1142" s="66"/>
      <c r="K1142" s="66"/>
      <c r="L1142" s="66"/>
      <c r="M1142" s="188"/>
      <c r="O1142" s="66"/>
      <c r="P1142" s="66"/>
      <c r="Q1142" s="66"/>
    </row>
    <row r="1143" spans="1:17" x14ac:dyDescent="0.25">
      <c r="A1143"/>
      <c r="B1143" s="66"/>
      <c r="C1143" s="66"/>
      <c r="D1143" s="66"/>
      <c r="E1143" s="66"/>
      <c r="F1143" s="66"/>
      <c r="G1143" s="188"/>
      <c r="H1143" s="66"/>
      <c r="I1143" s="66"/>
      <c r="J1143" s="66"/>
      <c r="K1143" s="66"/>
      <c r="L1143" s="66"/>
      <c r="M1143" s="188"/>
      <c r="O1143" s="66"/>
      <c r="P1143" s="66"/>
      <c r="Q1143" s="66"/>
    </row>
    <row r="1144" spans="1:17" x14ac:dyDescent="0.25">
      <c r="A1144"/>
      <c r="B1144" s="66"/>
      <c r="C1144" s="66"/>
      <c r="D1144" s="66"/>
      <c r="E1144" s="66"/>
      <c r="F1144" s="66"/>
      <c r="G1144" s="188"/>
      <c r="H1144" s="66"/>
      <c r="I1144" s="66"/>
      <c r="J1144" s="66"/>
      <c r="K1144" s="66"/>
      <c r="L1144" s="66"/>
      <c r="M1144" s="188"/>
      <c r="O1144" s="66"/>
      <c r="P1144" s="66"/>
      <c r="Q1144" s="66"/>
    </row>
    <row r="1145" spans="1:17" x14ac:dyDescent="0.25">
      <c r="A1145"/>
      <c r="B1145" s="66"/>
      <c r="C1145" s="66"/>
      <c r="D1145" s="66"/>
      <c r="E1145" s="66"/>
      <c r="F1145" s="66"/>
      <c r="G1145" s="188"/>
      <c r="H1145" s="66"/>
      <c r="I1145" s="66"/>
      <c r="J1145" s="66"/>
      <c r="K1145" s="66"/>
      <c r="L1145" s="66"/>
      <c r="M1145" s="188"/>
      <c r="O1145" s="66"/>
      <c r="P1145" s="66"/>
      <c r="Q1145" s="66"/>
    </row>
    <row r="1146" spans="1:17" x14ac:dyDescent="0.25">
      <c r="A1146"/>
      <c r="B1146" s="66"/>
      <c r="C1146" s="66"/>
      <c r="D1146" s="66"/>
      <c r="E1146" s="66"/>
      <c r="F1146" s="66"/>
      <c r="G1146" s="188"/>
      <c r="H1146" s="66"/>
      <c r="I1146" s="66"/>
      <c r="J1146" s="66"/>
      <c r="K1146" s="66"/>
      <c r="L1146" s="66"/>
      <c r="M1146" s="188"/>
      <c r="O1146" s="66"/>
      <c r="P1146" s="66"/>
      <c r="Q1146" s="66"/>
    </row>
    <row r="1147" spans="1:17" x14ac:dyDescent="0.25">
      <c r="A1147"/>
      <c r="B1147" s="66"/>
      <c r="C1147" s="66"/>
      <c r="D1147" s="66"/>
      <c r="E1147" s="66"/>
      <c r="F1147" s="66"/>
      <c r="G1147" s="188"/>
      <c r="H1147" s="66"/>
      <c r="I1147" s="66"/>
      <c r="J1147" s="66"/>
      <c r="K1147" s="66"/>
      <c r="L1147" s="66"/>
      <c r="M1147" s="188"/>
      <c r="O1147" s="66"/>
      <c r="P1147" s="66"/>
      <c r="Q1147" s="66"/>
    </row>
    <row r="1148" spans="1:17" x14ac:dyDescent="0.25">
      <c r="A1148"/>
      <c r="B1148" s="66"/>
      <c r="C1148" s="66"/>
      <c r="D1148" s="66"/>
      <c r="E1148" s="66"/>
      <c r="F1148" s="66"/>
      <c r="G1148" s="188"/>
      <c r="H1148" s="66"/>
      <c r="I1148" s="66"/>
      <c r="J1148" s="66"/>
      <c r="K1148" s="66"/>
      <c r="L1148" s="66"/>
      <c r="M1148" s="188"/>
      <c r="O1148" s="66"/>
      <c r="P1148" s="66"/>
      <c r="Q1148" s="66"/>
    </row>
    <row r="1149" spans="1:17" x14ac:dyDescent="0.25">
      <c r="A1149"/>
      <c r="B1149" s="66"/>
      <c r="C1149" s="66"/>
      <c r="D1149" s="66"/>
      <c r="E1149" s="66"/>
      <c r="F1149" s="66"/>
      <c r="G1149" s="188"/>
      <c r="H1149" s="66"/>
      <c r="I1149" s="66"/>
      <c r="J1149" s="66"/>
      <c r="K1149" s="66"/>
      <c r="L1149" s="66"/>
      <c r="M1149" s="188"/>
      <c r="O1149" s="66"/>
      <c r="P1149" s="66"/>
      <c r="Q1149" s="66"/>
    </row>
    <row r="1150" spans="1:17" x14ac:dyDescent="0.25">
      <c r="A1150"/>
      <c r="B1150" s="66"/>
      <c r="C1150" s="66"/>
      <c r="D1150" s="66"/>
      <c r="E1150" s="66"/>
      <c r="F1150" s="66"/>
      <c r="G1150" s="188"/>
      <c r="H1150" s="66"/>
      <c r="I1150" s="66"/>
      <c r="J1150" s="66"/>
      <c r="K1150" s="66"/>
      <c r="L1150" s="66"/>
      <c r="M1150" s="188"/>
      <c r="O1150" s="66"/>
      <c r="P1150" s="66"/>
      <c r="Q1150" s="66"/>
    </row>
    <row r="1151" spans="1:17" x14ac:dyDescent="0.25">
      <c r="A1151"/>
      <c r="B1151" s="66"/>
      <c r="C1151" s="66"/>
      <c r="D1151" s="66"/>
      <c r="E1151" s="66"/>
      <c r="F1151" s="66"/>
      <c r="G1151" s="188"/>
      <c r="H1151" s="66"/>
      <c r="I1151" s="66"/>
      <c r="J1151" s="66"/>
      <c r="K1151" s="66"/>
      <c r="L1151" s="66"/>
      <c r="M1151" s="188"/>
      <c r="O1151" s="66"/>
      <c r="P1151" s="66"/>
      <c r="Q1151" s="66"/>
    </row>
    <row r="1152" spans="1:17" x14ac:dyDescent="0.25">
      <c r="A1152"/>
      <c r="B1152" s="66"/>
      <c r="C1152" s="66"/>
      <c r="D1152" s="66"/>
      <c r="E1152" s="66"/>
      <c r="F1152" s="66"/>
      <c r="G1152" s="188"/>
      <c r="H1152" s="66"/>
      <c r="I1152" s="66"/>
      <c r="J1152" s="66"/>
      <c r="K1152" s="66"/>
      <c r="L1152" s="66"/>
      <c r="M1152" s="188"/>
      <c r="O1152" s="66"/>
      <c r="P1152" s="66"/>
      <c r="Q1152" s="66"/>
    </row>
    <row r="1153" spans="1:17" x14ac:dyDescent="0.25">
      <c r="A1153"/>
      <c r="B1153" s="66"/>
      <c r="C1153" s="66"/>
      <c r="D1153" s="66"/>
      <c r="E1153" s="66"/>
      <c r="F1153" s="66"/>
      <c r="G1153" s="188"/>
      <c r="H1153" s="66"/>
      <c r="I1153" s="66"/>
      <c r="J1153" s="66"/>
      <c r="K1153" s="66"/>
      <c r="L1153" s="66"/>
      <c r="M1153" s="188"/>
      <c r="O1153" s="66"/>
      <c r="P1153" s="66"/>
      <c r="Q1153" s="66"/>
    </row>
    <row r="1154" spans="1:17" x14ac:dyDescent="0.25">
      <c r="A1154"/>
      <c r="B1154" s="66"/>
      <c r="C1154" s="66"/>
      <c r="D1154" s="66"/>
      <c r="E1154" s="66"/>
      <c r="F1154" s="66"/>
      <c r="G1154" s="188"/>
      <c r="H1154" s="66"/>
      <c r="I1154" s="66"/>
      <c r="J1154" s="66"/>
      <c r="K1154" s="66"/>
      <c r="L1154" s="66"/>
      <c r="M1154" s="188"/>
      <c r="O1154" s="66"/>
      <c r="P1154" s="66"/>
      <c r="Q1154" s="66"/>
    </row>
    <row r="1155" spans="1:17" x14ac:dyDescent="0.25">
      <c r="A1155"/>
      <c r="B1155" s="66"/>
      <c r="C1155" s="66"/>
      <c r="D1155" s="66"/>
      <c r="E1155" s="66"/>
      <c r="F1155" s="66"/>
      <c r="G1155" s="188"/>
      <c r="H1155" s="66"/>
      <c r="I1155" s="66"/>
      <c r="J1155" s="66"/>
      <c r="K1155" s="66"/>
      <c r="L1155" s="66"/>
      <c r="M1155" s="188"/>
      <c r="O1155" s="66"/>
      <c r="P1155" s="66"/>
      <c r="Q1155" s="66"/>
    </row>
    <row r="1156" spans="1:17" x14ac:dyDescent="0.25">
      <c r="A1156"/>
      <c r="B1156" s="66"/>
      <c r="C1156" s="66"/>
      <c r="D1156" s="66"/>
      <c r="E1156" s="66"/>
      <c r="F1156" s="66"/>
      <c r="G1156" s="188"/>
      <c r="H1156" s="66"/>
      <c r="I1156" s="66"/>
      <c r="J1156" s="66"/>
      <c r="K1156" s="66"/>
      <c r="L1156" s="66"/>
      <c r="M1156" s="188"/>
      <c r="O1156" s="66"/>
      <c r="P1156" s="66"/>
      <c r="Q1156" s="66"/>
    </row>
    <row r="1157" spans="1:17" x14ac:dyDescent="0.25">
      <c r="A1157"/>
      <c r="B1157" s="66"/>
      <c r="C1157" s="66"/>
      <c r="D1157" s="66"/>
      <c r="E1157" s="66"/>
      <c r="F1157" s="66"/>
      <c r="G1157" s="188"/>
      <c r="H1157" s="66"/>
      <c r="I1157" s="66"/>
      <c r="J1157" s="66"/>
      <c r="K1157" s="66"/>
      <c r="L1157" s="66"/>
      <c r="M1157" s="188"/>
      <c r="O1157" s="66"/>
      <c r="P1157" s="66"/>
      <c r="Q1157" s="66"/>
    </row>
    <row r="1158" spans="1:17" x14ac:dyDescent="0.25">
      <c r="A1158"/>
      <c r="B1158" s="66"/>
      <c r="C1158" s="66"/>
      <c r="D1158" s="66"/>
      <c r="E1158" s="66"/>
      <c r="F1158" s="66"/>
      <c r="G1158" s="188"/>
      <c r="H1158" s="66"/>
      <c r="I1158" s="66"/>
      <c r="J1158" s="66"/>
      <c r="K1158" s="66"/>
      <c r="L1158" s="66"/>
      <c r="M1158" s="188"/>
      <c r="O1158" s="66"/>
      <c r="P1158" s="66"/>
      <c r="Q1158" s="66"/>
    </row>
    <row r="1159" spans="1:17" x14ac:dyDescent="0.25">
      <c r="A1159"/>
      <c r="B1159" s="66"/>
      <c r="C1159" s="66"/>
      <c r="D1159" s="66"/>
      <c r="E1159" s="66"/>
      <c r="F1159" s="66"/>
      <c r="G1159" s="188"/>
      <c r="H1159" s="66"/>
      <c r="I1159" s="66"/>
      <c r="J1159" s="66"/>
      <c r="K1159" s="66"/>
      <c r="L1159" s="66"/>
      <c r="M1159" s="188"/>
      <c r="O1159" s="66"/>
      <c r="P1159" s="66"/>
      <c r="Q1159" s="66"/>
    </row>
    <row r="1160" spans="1:17" x14ac:dyDescent="0.25">
      <c r="A1160"/>
      <c r="B1160" s="66"/>
      <c r="C1160" s="66"/>
      <c r="D1160" s="66"/>
      <c r="E1160" s="66"/>
      <c r="F1160" s="66"/>
      <c r="G1160" s="188"/>
      <c r="H1160" s="66"/>
      <c r="I1160" s="66"/>
      <c r="J1160" s="66"/>
      <c r="K1160" s="66"/>
      <c r="L1160" s="66"/>
      <c r="M1160" s="188"/>
      <c r="O1160" s="66"/>
      <c r="P1160" s="66"/>
      <c r="Q1160" s="66"/>
    </row>
    <row r="1161" spans="1:17" x14ac:dyDescent="0.25">
      <c r="A1161"/>
      <c r="B1161" s="66"/>
      <c r="C1161" s="66"/>
      <c r="D1161" s="66"/>
      <c r="E1161" s="66"/>
      <c r="F1161" s="66"/>
      <c r="G1161" s="188"/>
      <c r="H1161" s="66"/>
      <c r="I1161" s="66"/>
      <c r="J1161" s="66"/>
      <c r="K1161" s="66"/>
      <c r="L1161" s="66"/>
      <c r="M1161" s="188"/>
      <c r="O1161" s="66"/>
      <c r="P1161" s="66"/>
      <c r="Q1161" s="66"/>
    </row>
    <row r="1162" spans="1:17" x14ac:dyDescent="0.25">
      <c r="A1162"/>
      <c r="B1162" s="66"/>
      <c r="C1162" s="66"/>
      <c r="D1162" s="66"/>
      <c r="E1162" s="66"/>
      <c r="F1162" s="66"/>
      <c r="G1162" s="188"/>
      <c r="H1162" s="66"/>
      <c r="I1162" s="66"/>
      <c r="J1162" s="66"/>
      <c r="K1162" s="66"/>
      <c r="L1162" s="66"/>
      <c r="M1162" s="188"/>
      <c r="O1162" s="66"/>
      <c r="P1162" s="66"/>
      <c r="Q1162" s="66"/>
    </row>
    <row r="1163" spans="1:17" x14ac:dyDescent="0.25">
      <c r="A1163"/>
      <c r="B1163" s="66"/>
      <c r="C1163" s="66"/>
      <c r="D1163" s="66"/>
      <c r="E1163" s="66"/>
      <c r="F1163" s="66"/>
      <c r="G1163" s="188"/>
      <c r="H1163" s="66"/>
      <c r="I1163" s="66"/>
      <c r="J1163" s="66"/>
      <c r="K1163" s="66"/>
      <c r="L1163" s="66"/>
      <c r="M1163" s="188"/>
      <c r="O1163" s="66"/>
      <c r="P1163" s="66"/>
      <c r="Q1163" s="66"/>
    </row>
    <row r="1164" spans="1:17" x14ac:dyDescent="0.25">
      <c r="A1164"/>
      <c r="B1164" s="66"/>
      <c r="C1164" s="66"/>
      <c r="D1164" s="66"/>
      <c r="E1164" s="66"/>
      <c r="F1164" s="66"/>
      <c r="G1164" s="188"/>
      <c r="H1164" s="66"/>
      <c r="I1164" s="66"/>
      <c r="J1164" s="66"/>
      <c r="K1164" s="66"/>
      <c r="L1164" s="66"/>
      <c r="M1164" s="188"/>
      <c r="O1164" s="66"/>
      <c r="P1164" s="66"/>
      <c r="Q1164" s="66"/>
    </row>
    <row r="1165" spans="1:17" x14ac:dyDescent="0.25">
      <c r="A1165"/>
      <c r="B1165" s="66"/>
      <c r="C1165" s="66"/>
      <c r="D1165" s="66"/>
      <c r="E1165" s="66"/>
      <c r="F1165" s="66"/>
      <c r="G1165" s="188"/>
      <c r="H1165" s="66"/>
      <c r="I1165" s="66"/>
      <c r="J1165" s="66"/>
      <c r="K1165" s="66"/>
      <c r="L1165" s="66"/>
      <c r="M1165" s="188"/>
      <c r="O1165" s="66"/>
      <c r="P1165" s="66"/>
      <c r="Q1165" s="66"/>
    </row>
    <row r="1166" spans="1:17" x14ac:dyDescent="0.25">
      <c r="A1166"/>
      <c r="B1166" s="66"/>
      <c r="C1166" s="66"/>
      <c r="D1166" s="66"/>
      <c r="E1166" s="66"/>
      <c r="F1166" s="66"/>
      <c r="G1166" s="188"/>
      <c r="H1166" s="66"/>
      <c r="I1166" s="66"/>
      <c r="J1166" s="66"/>
      <c r="K1166" s="66"/>
      <c r="L1166" s="66"/>
      <c r="M1166" s="188"/>
      <c r="O1166" s="66"/>
      <c r="P1166" s="66"/>
      <c r="Q1166" s="66"/>
    </row>
    <row r="1167" spans="1:17" x14ac:dyDescent="0.25">
      <c r="A1167"/>
      <c r="B1167" s="66"/>
      <c r="C1167" s="66"/>
      <c r="D1167" s="66"/>
      <c r="E1167" s="66"/>
      <c r="F1167" s="66"/>
      <c r="G1167" s="188"/>
      <c r="H1167" s="66"/>
      <c r="I1167" s="66"/>
      <c r="J1167" s="66"/>
      <c r="K1167" s="66"/>
      <c r="L1167" s="66"/>
      <c r="M1167" s="188"/>
      <c r="O1167" s="66"/>
      <c r="P1167" s="66"/>
      <c r="Q1167" s="66"/>
    </row>
    <row r="1168" spans="1:17" x14ac:dyDescent="0.25">
      <c r="A1168"/>
      <c r="B1168" s="66"/>
      <c r="C1168" s="66"/>
      <c r="D1168" s="66"/>
      <c r="E1168" s="66"/>
      <c r="F1168" s="66"/>
      <c r="G1168" s="188"/>
      <c r="H1168" s="66"/>
      <c r="I1168" s="66"/>
      <c r="J1168" s="66"/>
      <c r="K1168" s="66"/>
      <c r="L1168" s="66"/>
      <c r="M1168" s="188"/>
      <c r="O1168" s="66"/>
      <c r="P1168" s="66"/>
      <c r="Q1168" s="66"/>
    </row>
    <row r="1169" spans="1:17" x14ac:dyDescent="0.25">
      <c r="A1169"/>
      <c r="B1169" s="66"/>
      <c r="C1169" s="66"/>
      <c r="D1169" s="66"/>
      <c r="E1169" s="66"/>
      <c r="F1169" s="66"/>
      <c r="G1169" s="188"/>
      <c r="H1169" s="66"/>
      <c r="I1169" s="66"/>
      <c r="J1169" s="66"/>
      <c r="K1169" s="66"/>
      <c r="L1169" s="66"/>
      <c r="M1169" s="188"/>
      <c r="O1169" s="66"/>
      <c r="P1169" s="66"/>
      <c r="Q1169" s="66"/>
    </row>
    <row r="1170" spans="1:17" x14ac:dyDescent="0.25">
      <c r="A1170"/>
      <c r="B1170" s="66"/>
      <c r="C1170" s="66"/>
      <c r="D1170" s="66"/>
      <c r="E1170" s="66"/>
      <c r="F1170" s="66"/>
      <c r="G1170" s="188"/>
      <c r="H1170" s="66"/>
      <c r="I1170" s="66"/>
      <c r="J1170" s="66"/>
      <c r="K1170" s="66"/>
      <c r="L1170" s="66"/>
      <c r="M1170" s="188"/>
      <c r="O1170" s="66"/>
      <c r="P1170" s="66"/>
      <c r="Q1170" s="66"/>
    </row>
    <row r="1171" spans="1:17" x14ac:dyDescent="0.25">
      <c r="A1171"/>
      <c r="B1171" s="66"/>
      <c r="C1171" s="66"/>
      <c r="D1171" s="66"/>
      <c r="E1171" s="66"/>
      <c r="F1171" s="66"/>
      <c r="G1171" s="188"/>
      <c r="H1171" s="66"/>
      <c r="I1171" s="66"/>
      <c r="J1171" s="66"/>
      <c r="K1171" s="66"/>
      <c r="L1171" s="66"/>
      <c r="M1171" s="188"/>
      <c r="O1171" s="66"/>
      <c r="P1171" s="66"/>
      <c r="Q1171" s="66"/>
    </row>
    <row r="1172" spans="1:17" x14ac:dyDescent="0.25">
      <c r="A1172"/>
      <c r="B1172" s="66"/>
      <c r="C1172" s="66"/>
      <c r="D1172" s="66"/>
      <c r="E1172" s="66"/>
      <c r="F1172" s="66"/>
      <c r="G1172" s="188"/>
      <c r="H1172" s="66"/>
      <c r="I1172" s="66"/>
      <c r="J1172" s="66"/>
      <c r="K1172" s="66"/>
      <c r="L1172" s="66"/>
      <c r="M1172" s="188"/>
      <c r="O1172" s="66"/>
      <c r="P1172" s="66"/>
      <c r="Q1172" s="66"/>
    </row>
    <row r="1173" spans="1:17" x14ac:dyDescent="0.25">
      <c r="A1173"/>
      <c r="B1173" s="66"/>
      <c r="C1173" s="66"/>
      <c r="D1173" s="66"/>
      <c r="E1173" s="66"/>
      <c r="F1173" s="66"/>
      <c r="G1173" s="188"/>
      <c r="H1173" s="66"/>
      <c r="I1173" s="66"/>
      <c r="J1173" s="66"/>
      <c r="K1173" s="66"/>
      <c r="L1173" s="66"/>
      <c r="M1173" s="188"/>
      <c r="O1173" s="66"/>
      <c r="P1173" s="66"/>
      <c r="Q1173" s="66"/>
    </row>
    <row r="1174" spans="1:17" x14ac:dyDescent="0.25">
      <c r="A1174"/>
      <c r="B1174" s="66"/>
      <c r="C1174" s="66"/>
      <c r="D1174" s="66"/>
      <c r="E1174" s="66"/>
      <c r="F1174" s="66"/>
      <c r="G1174" s="188"/>
      <c r="H1174" s="66"/>
      <c r="I1174" s="66"/>
      <c r="J1174" s="66"/>
      <c r="K1174" s="66"/>
      <c r="L1174" s="66"/>
      <c r="M1174" s="188"/>
      <c r="O1174" s="66"/>
      <c r="P1174" s="66"/>
      <c r="Q1174" s="66"/>
    </row>
    <row r="1175" spans="1:17" x14ac:dyDescent="0.25">
      <c r="A1175"/>
      <c r="B1175" s="66"/>
      <c r="C1175" s="66"/>
      <c r="D1175" s="66"/>
      <c r="E1175" s="66"/>
      <c r="F1175" s="66"/>
      <c r="G1175" s="188"/>
      <c r="H1175" s="66"/>
      <c r="I1175" s="66"/>
      <c r="J1175" s="66"/>
      <c r="K1175" s="66"/>
      <c r="L1175" s="66"/>
      <c r="M1175" s="188"/>
      <c r="O1175" s="66"/>
      <c r="P1175" s="66"/>
      <c r="Q1175" s="66"/>
    </row>
    <row r="1176" spans="1:17" x14ac:dyDescent="0.25">
      <c r="A1176"/>
      <c r="B1176" s="66"/>
      <c r="C1176" s="66"/>
      <c r="D1176" s="66"/>
      <c r="E1176" s="66"/>
      <c r="F1176" s="66"/>
      <c r="G1176" s="188"/>
      <c r="H1176" s="66"/>
      <c r="I1176" s="66"/>
      <c r="J1176" s="66"/>
      <c r="K1176" s="66"/>
      <c r="L1176" s="66"/>
      <c r="M1176" s="188"/>
      <c r="O1176" s="66"/>
      <c r="P1176" s="66"/>
      <c r="Q1176" s="66"/>
    </row>
    <row r="1177" spans="1:17" x14ac:dyDescent="0.25">
      <c r="A1177"/>
      <c r="B1177" s="66"/>
      <c r="C1177" s="66"/>
      <c r="D1177" s="66"/>
      <c r="E1177" s="66"/>
      <c r="F1177" s="66"/>
      <c r="G1177" s="188"/>
      <c r="H1177" s="66"/>
      <c r="I1177" s="66"/>
      <c r="J1177" s="66"/>
      <c r="K1177" s="66"/>
      <c r="L1177" s="66"/>
      <c r="M1177" s="188"/>
      <c r="O1177" s="66"/>
      <c r="P1177" s="66"/>
      <c r="Q1177" s="66"/>
    </row>
    <row r="1178" spans="1:17" x14ac:dyDescent="0.25">
      <c r="A1178"/>
      <c r="B1178" s="66"/>
      <c r="C1178" s="66"/>
      <c r="D1178" s="66"/>
      <c r="E1178" s="66"/>
      <c r="F1178" s="66"/>
      <c r="G1178" s="188"/>
      <c r="H1178" s="66"/>
      <c r="I1178" s="66"/>
      <c r="J1178" s="66"/>
      <c r="K1178" s="66"/>
      <c r="L1178" s="66"/>
      <c r="M1178" s="188"/>
      <c r="O1178" s="66"/>
      <c r="P1178" s="66"/>
      <c r="Q1178" s="66"/>
    </row>
    <row r="1179" spans="1:17" x14ac:dyDescent="0.25">
      <c r="A1179"/>
      <c r="B1179" s="66"/>
      <c r="C1179" s="66"/>
      <c r="D1179" s="66"/>
      <c r="E1179" s="66"/>
      <c r="F1179" s="66"/>
      <c r="G1179" s="188"/>
      <c r="H1179" s="66"/>
      <c r="I1179" s="66"/>
      <c r="J1179" s="66"/>
      <c r="K1179" s="66"/>
      <c r="L1179" s="66"/>
      <c r="M1179" s="188"/>
      <c r="O1179" s="66"/>
      <c r="P1179" s="66"/>
      <c r="Q1179" s="66"/>
    </row>
    <row r="1180" spans="1:17" x14ac:dyDescent="0.25">
      <c r="A1180"/>
      <c r="B1180" s="66"/>
      <c r="C1180" s="66"/>
      <c r="D1180" s="66"/>
      <c r="E1180" s="66"/>
      <c r="F1180" s="66"/>
      <c r="G1180" s="188"/>
      <c r="H1180" s="66"/>
      <c r="I1180" s="66"/>
      <c r="J1180" s="66"/>
      <c r="K1180" s="66"/>
      <c r="L1180" s="66"/>
      <c r="M1180" s="188"/>
      <c r="O1180" s="66"/>
      <c r="P1180" s="66"/>
      <c r="Q1180" s="66"/>
    </row>
    <row r="1181" spans="1:17" x14ac:dyDescent="0.25">
      <c r="A1181"/>
      <c r="B1181" s="66"/>
      <c r="C1181" s="66"/>
      <c r="D1181" s="66"/>
      <c r="E1181" s="66"/>
      <c r="F1181" s="66"/>
      <c r="G1181" s="188"/>
      <c r="H1181" s="66"/>
      <c r="I1181" s="66"/>
      <c r="J1181" s="66"/>
      <c r="K1181" s="66"/>
      <c r="L1181" s="66"/>
      <c r="M1181" s="188"/>
      <c r="O1181" s="66"/>
      <c r="P1181" s="66"/>
      <c r="Q1181" s="66"/>
    </row>
    <row r="1182" spans="1:17" x14ac:dyDescent="0.25">
      <c r="A1182"/>
      <c r="B1182" s="66"/>
      <c r="C1182" s="66"/>
      <c r="D1182" s="66"/>
      <c r="E1182" s="66"/>
      <c r="F1182" s="66"/>
      <c r="G1182" s="188"/>
      <c r="H1182" s="66"/>
      <c r="I1182" s="66"/>
      <c r="J1182" s="66"/>
      <c r="K1182" s="66"/>
      <c r="L1182" s="66"/>
      <c r="M1182" s="188"/>
      <c r="O1182" s="66"/>
      <c r="P1182" s="66"/>
      <c r="Q1182" s="66"/>
    </row>
    <row r="1183" spans="1:17" x14ac:dyDescent="0.25">
      <c r="A1183"/>
      <c r="B1183" s="66"/>
      <c r="C1183" s="66"/>
      <c r="D1183" s="66"/>
      <c r="E1183" s="66"/>
      <c r="F1183" s="66"/>
      <c r="G1183" s="188"/>
      <c r="H1183" s="66"/>
      <c r="I1183" s="66"/>
      <c r="J1183" s="66"/>
      <c r="K1183" s="66"/>
      <c r="L1183" s="66"/>
      <c r="M1183" s="188"/>
      <c r="O1183" s="66"/>
      <c r="P1183" s="66"/>
      <c r="Q1183" s="66"/>
    </row>
    <row r="1184" spans="1:17" x14ac:dyDescent="0.25">
      <c r="A1184"/>
      <c r="B1184" s="66"/>
      <c r="C1184" s="66"/>
      <c r="D1184" s="66"/>
      <c r="E1184" s="66"/>
      <c r="F1184" s="66"/>
      <c r="G1184" s="188"/>
      <c r="H1184" s="66"/>
      <c r="I1184" s="66"/>
      <c r="J1184" s="66"/>
      <c r="K1184" s="66"/>
      <c r="L1184" s="66"/>
      <c r="M1184" s="188"/>
      <c r="O1184" s="66"/>
      <c r="P1184" s="66"/>
      <c r="Q1184" s="66"/>
    </row>
    <row r="1185" spans="1:17" x14ac:dyDescent="0.25">
      <c r="A1185"/>
      <c r="B1185" s="66"/>
      <c r="C1185" s="66"/>
      <c r="D1185" s="66"/>
      <c r="E1185" s="66"/>
      <c r="F1185" s="66"/>
      <c r="G1185" s="188"/>
      <c r="H1185" s="66"/>
      <c r="I1185" s="66"/>
      <c r="J1185" s="66"/>
      <c r="K1185" s="66"/>
      <c r="L1185" s="66"/>
      <c r="M1185" s="188"/>
      <c r="O1185" s="66"/>
      <c r="P1185" s="66"/>
      <c r="Q1185" s="66"/>
    </row>
    <row r="1186" spans="1:17" x14ac:dyDescent="0.25">
      <c r="A1186"/>
      <c r="B1186" s="66"/>
      <c r="C1186" s="66"/>
      <c r="D1186" s="66"/>
      <c r="E1186" s="66"/>
      <c r="F1186" s="66"/>
      <c r="G1186" s="188"/>
      <c r="H1186" s="66"/>
      <c r="I1186" s="66"/>
      <c r="J1186" s="66"/>
      <c r="K1186" s="66"/>
      <c r="L1186" s="66"/>
      <c r="M1186" s="188"/>
      <c r="O1186" s="66"/>
      <c r="P1186" s="66"/>
      <c r="Q1186" s="66"/>
    </row>
    <row r="1187" spans="1:17" x14ac:dyDescent="0.25">
      <c r="A1187"/>
      <c r="B1187" s="66"/>
      <c r="C1187" s="66"/>
      <c r="D1187" s="66"/>
      <c r="E1187" s="66"/>
      <c r="F1187" s="66"/>
      <c r="G1187" s="188"/>
      <c r="H1187" s="66"/>
      <c r="I1187" s="66"/>
      <c r="J1187" s="66"/>
      <c r="K1187" s="66"/>
      <c r="L1187" s="66"/>
      <c r="M1187" s="188"/>
      <c r="O1187" s="66"/>
      <c r="P1187" s="66"/>
      <c r="Q1187" s="66"/>
    </row>
    <row r="1188" spans="1:17" x14ac:dyDescent="0.25">
      <c r="A1188"/>
      <c r="B1188" s="66"/>
      <c r="C1188" s="66"/>
      <c r="D1188" s="66"/>
      <c r="E1188" s="66"/>
      <c r="F1188" s="66"/>
      <c r="G1188" s="188"/>
      <c r="H1188" s="66"/>
      <c r="I1188" s="66"/>
      <c r="J1188" s="66"/>
      <c r="K1188" s="66"/>
      <c r="L1188" s="66"/>
      <c r="M1188" s="188"/>
      <c r="O1188" s="66"/>
      <c r="P1188" s="66"/>
      <c r="Q1188" s="66"/>
    </row>
    <row r="1189" spans="1:17" x14ac:dyDescent="0.25">
      <c r="A1189"/>
      <c r="B1189" s="66"/>
      <c r="C1189" s="66"/>
      <c r="D1189" s="66"/>
      <c r="E1189" s="66"/>
      <c r="F1189" s="66"/>
      <c r="G1189" s="188"/>
      <c r="H1189" s="66"/>
      <c r="I1189" s="66"/>
      <c r="J1189" s="66"/>
      <c r="K1189" s="66"/>
      <c r="L1189" s="66"/>
      <c r="M1189" s="188"/>
      <c r="O1189" s="66"/>
      <c r="P1189" s="66"/>
      <c r="Q1189" s="66"/>
    </row>
    <row r="1190" spans="1:17" x14ac:dyDescent="0.25">
      <c r="A1190"/>
      <c r="B1190" s="66"/>
      <c r="C1190" s="66"/>
      <c r="D1190" s="66"/>
      <c r="E1190" s="66"/>
      <c r="F1190" s="66"/>
      <c r="G1190" s="188"/>
      <c r="H1190" s="66"/>
      <c r="I1190" s="66"/>
      <c r="J1190" s="66"/>
      <c r="K1190" s="66"/>
      <c r="L1190" s="66"/>
      <c r="M1190" s="188"/>
      <c r="O1190" s="66"/>
      <c r="P1190" s="66"/>
      <c r="Q1190" s="66"/>
    </row>
    <row r="1191" spans="1:17" x14ac:dyDescent="0.25">
      <c r="A1191"/>
      <c r="B1191" s="66"/>
      <c r="C1191" s="66"/>
      <c r="D1191" s="66"/>
      <c r="E1191" s="66"/>
      <c r="F1191" s="66"/>
      <c r="G1191" s="188"/>
      <c r="H1191" s="66"/>
      <c r="I1191" s="66"/>
      <c r="J1191" s="66"/>
      <c r="K1191" s="66"/>
      <c r="L1191" s="66"/>
      <c r="M1191" s="188"/>
      <c r="O1191" s="66"/>
      <c r="P1191" s="66"/>
      <c r="Q1191" s="66"/>
    </row>
    <row r="1192" spans="1:17" x14ac:dyDescent="0.25">
      <c r="A1192"/>
      <c r="B1192" s="66"/>
      <c r="C1192" s="66"/>
      <c r="D1192" s="66"/>
      <c r="E1192" s="66"/>
      <c r="F1192" s="66"/>
      <c r="G1192" s="188"/>
      <c r="H1192" s="66"/>
      <c r="I1192" s="66"/>
      <c r="J1192" s="66"/>
      <c r="K1192" s="66"/>
      <c r="L1192" s="66"/>
      <c r="M1192" s="188"/>
      <c r="O1192" s="66"/>
      <c r="P1192" s="66"/>
      <c r="Q1192" s="66"/>
    </row>
    <row r="1193" spans="1:17" x14ac:dyDescent="0.25">
      <c r="A1193"/>
      <c r="B1193" s="66"/>
      <c r="C1193" s="66"/>
      <c r="D1193" s="66"/>
      <c r="E1193" s="66"/>
      <c r="F1193" s="66"/>
      <c r="G1193" s="188"/>
      <c r="H1193" s="66"/>
      <c r="I1193" s="66"/>
      <c r="J1193" s="66"/>
      <c r="K1193" s="66"/>
      <c r="L1193" s="66"/>
      <c r="M1193" s="188"/>
      <c r="O1193" s="66"/>
      <c r="P1193" s="66"/>
      <c r="Q1193" s="66"/>
    </row>
    <row r="1194" spans="1:17" x14ac:dyDescent="0.25">
      <c r="A1194"/>
      <c r="B1194" s="66"/>
      <c r="C1194" s="66"/>
      <c r="D1194" s="66"/>
      <c r="E1194" s="66"/>
      <c r="F1194" s="66"/>
      <c r="G1194" s="188"/>
      <c r="H1194" s="66"/>
      <c r="I1194" s="66"/>
      <c r="J1194" s="66"/>
      <c r="K1194" s="66"/>
      <c r="L1194" s="66"/>
      <c r="M1194" s="188"/>
      <c r="O1194" s="66"/>
      <c r="P1194" s="66"/>
      <c r="Q1194" s="66"/>
    </row>
    <row r="1195" spans="1:17" x14ac:dyDescent="0.25">
      <c r="A1195"/>
      <c r="B1195" s="66"/>
      <c r="C1195" s="66"/>
      <c r="D1195" s="66"/>
      <c r="E1195" s="66"/>
      <c r="F1195" s="66"/>
      <c r="G1195" s="188"/>
      <c r="H1195" s="66"/>
      <c r="I1195" s="66"/>
      <c r="J1195" s="66"/>
      <c r="K1195" s="66"/>
      <c r="L1195" s="66"/>
      <c r="M1195" s="188"/>
      <c r="O1195" s="66"/>
      <c r="P1195" s="66"/>
      <c r="Q1195" s="66"/>
    </row>
    <row r="1196" spans="1:17" x14ac:dyDescent="0.25">
      <c r="A1196"/>
      <c r="B1196" s="66"/>
      <c r="C1196" s="66"/>
      <c r="D1196" s="66"/>
      <c r="E1196" s="66"/>
      <c r="F1196" s="66"/>
      <c r="G1196" s="188"/>
      <c r="H1196" s="66"/>
      <c r="I1196" s="66"/>
      <c r="J1196" s="66"/>
      <c r="K1196" s="66"/>
      <c r="L1196" s="66"/>
      <c r="M1196" s="188"/>
      <c r="O1196" s="66"/>
      <c r="P1196" s="66"/>
      <c r="Q1196" s="66"/>
    </row>
    <row r="1197" spans="1:17" x14ac:dyDescent="0.25">
      <c r="A1197"/>
      <c r="B1197" s="66"/>
      <c r="C1197" s="66"/>
      <c r="D1197" s="66"/>
      <c r="E1197" s="66"/>
      <c r="F1197" s="66"/>
      <c r="G1197" s="188"/>
      <c r="H1197" s="66"/>
      <c r="I1197" s="66"/>
      <c r="J1197" s="66"/>
      <c r="K1197" s="66"/>
      <c r="L1197" s="66"/>
      <c r="M1197" s="188"/>
      <c r="O1197" s="66"/>
      <c r="P1197" s="66"/>
      <c r="Q1197" s="66"/>
    </row>
    <row r="1198" spans="1:17" x14ac:dyDescent="0.25">
      <c r="A1198"/>
      <c r="B1198" s="66"/>
      <c r="C1198" s="66"/>
      <c r="D1198" s="66"/>
      <c r="E1198" s="66"/>
      <c r="F1198" s="66"/>
      <c r="G1198" s="188"/>
      <c r="H1198" s="66"/>
      <c r="I1198" s="66"/>
      <c r="J1198" s="66"/>
      <c r="K1198" s="66"/>
      <c r="L1198" s="66"/>
      <c r="M1198" s="188"/>
      <c r="O1198" s="66"/>
      <c r="P1198" s="66"/>
      <c r="Q1198" s="66"/>
    </row>
    <row r="1199" spans="1:17" x14ac:dyDescent="0.25">
      <c r="A1199"/>
      <c r="B1199" s="66"/>
      <c r="C1199" s="66"/>
      <c r="D1199" s="66"/>
      <c r="E1199" s="66"/>
      <c r="F1199" s="66"/>
      <c r="G1199" s="188"/>
      <c r="H1199" s="66"/>
      <c r="I1199" s="66"/>
      <c r="J1199" s="66"/>
      <c r="K1199" s="66"/>
      <c r="L1199" s="66"/>
      <c r="M1199" s="188"/>
      <c r="O1199" s="66"/>
      <c r="P1199" s="66"/>
      <c r="Q1199" s="66"/>
    </row>
    <row r="1200" spans="1:17" x14ac:dyDescent="0.25">
      <c r="A1200"/>
      <c r="B1200" s="66"/>
      <c r="C1200" s="66"/>
      <c r="D1200" s="66"/>
      <c r="E1200" s="66"/>
      <c r="F1200" s="66"/>
      <c r="G1200" s="188"/>
      <c r="H1200" s="66"/>
      <c r="I1200" s="66"/>
      <c r="J1200" s="66"/>
      <c r="K1200" s="66"/>
      <c r="L1200" s="66"/>
      <c r="M1200" s="188"/>
      <c r="O1200" s="66"/>
      <c r="P1200" s="66"/>
      <c r="Q1200" s="66"/>
    </row>
    <row r="1201" spans="1:17" x14ac:dyDescent="0.25">
      <c r="A1201"/>
      <c r="B1201" s="66"/>
      <c r="C1201" s="66"/>
      <c r="D1201" s="66"/>
      <c r="E1201" s="66"/>
      <c r="F1201" s="66"/>
      <c r="G1201" s="188"/>
      <c r="H1201" s="66"/>
      <c r="I1201" s="66"/>
      <c r="J1201" s="66"/>
      <c r="K1201" s="66"/>
      <c r="L1201" s="66"/>
      <c r="M1201" s="188"/>
      <c r="O1201" s="66"/>
      <c r="P1201" s="66"/>
      <c r="Q1201" s="66"/>
    </row>
    <row r="1202" spans="1:17" x14ac:dyDescent="0.25">
      <c r="A1202"/>
      <c r="B1202" s="66"/>
      <c r="C1202" s="66"/>
      <c r="D1202" s="66"/>
      <c r="E1202" s="66"/>
      <c r="F1202" s="66"/>
      <c r="G1202" s="188"/>
      <c r="H1202" s="66"/>
      <c r="I1202" s="66"/>
      <c r="J1202" s="66"/>
      <c r="K1202" s="66"/>
      <c r="L1202" s="66"/>
      <c r="M1202" s="188"/>
      <c r="O1202" s="66"/>
      <c r="P1202" s="66"/>
      <c r="Q1202" s="66"/>
    </row>
    <row r="1203" spans="1:17" x14ac:dyDescent="0.25">
      <c r="A1203"/>
      <c r="B1203" s="66"/>
      <c r="C1203" s="66"/>
      <c r="D1203" s="66"/>
      <c r="E1203" s="66"/>
      <c r="F1203" s="66"/>
      <c r="G1203" s="188"/>
      <c r="H1203" s="66"/>
      <c r="I1203" s="66"/>
      <c r="J1203" s="66"/>
      <c r="K1203" s="66"/>
      <c r="L1203" s="66"/>
      <c r="M1203" s="188"/>
      <c r="O1203" s="66"/>
      <c r="P1203" s="66"/>
      <c r="Q1203" s="66"/>
    </row>
    <row r="1204" spans="1:17" x14ac:dyDescent="0.25">
      <c r="A1204"/>
      <c r="B1204" s="66"/>
      <c r="C1204" s="66"/>
      <c r="D1204" s="66"/>
      <c r="E1204" s="66"/>
      <c r="F1204" s="66"/>
      <c r="G1204" s="188"/>
      <c r="H1204" s="66"/>
      <c r="I1204" s="66"/>
      <c r="J1204" s="66"/>
      <c r="K1204" s="66"/>
      <c r="L1204" s="66"/>
      <c r="M1204" s="188"/>
      <c r="O1204" s="66"/>
      <c r="P1204" s="66"/>
      <c r="Q1204" s="66"/>
    </row>
    <row r="1205" spans="1:17" x14ac:dyDescent="0.25">
      <c r="A1205"/>
      <c r="B1205" s="66"/>
      <c r="C1205" s="66"/>
      <c r="D1205" s="66"/>
      <c r="E1205" s="66"/>
      <c r="F1205" s="66"/>
      <c r="G1205" s="188"/>
      <c r="H1205" s="66"/>
      <c r="I1205" s="66"/>
      <c r="J1205" s="66"/>
      <c r="K1205" s="66"/>
      <c r="L1205" s="66"/>
      <c r="M1205" s="188"/>
      <c r="O1205" s="66"/>
      <c r="P1205" s="66"/>
      <c r="Q1205" s="66"/>
    </row>
    <row r="1206" spans="1:17" x14ac:dyDescent="0.25">
      <c r="A1206"/>
      <c r="B1206" s="66"/>
      <c r="C1206" s="66"/>
      <c r="D1206" s="66"/>
      <c r="E1206" s="66"/>
      <c r="F1206" s="66"/>
      <c r="G1206" s="188"/>
      <c r="H1206" s="66"/>
      <c r="I1206" s="66"/>
      <c r="J1206" s="66"/>
      <c r="K1206" s="66"/>
      <c r="L1206" s="66"/>
      <c r="M1206" s="188"/>
      <c r="O1206" s="66"/>
      <c r="P1206" s="66"/>
      <c r="Q1206" s="66"/>
    </row>
    <row r="1207" spans="1:17" x14ac:dyDescent="0.25">
      <c r="A1207"/>
      <c r="B1207" s="66"/>
      <c r="C1207" s="66"/>
      <c r="D1207" s="66"/>
      <c r="E1207" s="66"/>
      <c r="F1207" s="66"/>
      <c r="G1207" s="188"/>
      <c r="H1207" s="66"/>
      <c r="I1207" s="66"/>
      <c r="J1207" s="66"/>
      <c r="K1207" s="66"/>
      <c r="L1207" s="66"/>
      <c r="M1207" s="188"/>
      <c r="O1207" s="66"/>
      <c r="P1207" s="66"/>
      <c r="Q1207" s="66"/>
    </row>
    <row r="1208" spans="1:17" x14ac:dyDescent="0.25">
      <c r="A1208"/>
      <c r="B1208" s="66"/>
      <c r="C1208" s="66"/>
      <c r="D1208" s="66"/>
      <c r="E1208" s="66"/>
      <c r="F1208" s="66"/>
      <c r="G1208" s="188"/>
      <c r="H1208" s="66"/>
      <c r="I1208" s="66"/>
      <c r="J1208" s="66"/>
      <c r="K1208" s="66"/>
      <c r="L1208" s="66"/>
      <c r="M1208" s="188"/>
      <c r="O1208" s="66"/>
      <c r="P1208" s="66"/>
      <c r="Q1208" s="66"/>
    </row>
    <row r="1209" spans="1:17" x14ac:dyDescent="0.25">
      <c r="A1209"/>
      <c r="B1209" s="66"/>
      <c r="C1209" s="66"/>
      <c r="D1209" s="66"/>
      <c r="E1209" s="66"/>
      <c r="F1209" s="66"/>
      <c r="G1209" s="188"/>
      <c r="H1209" s="66"/>
      <c r="I1209" s="66"/>
      <c r="J1209" s="66"/>
      <c r="K1209" s="66"/>
      <c r="L1209" s="66"/>
      <c r="M1209" s="188"/>
      <c r="O1209" s="66"/>
      <c r="P1209" s="66"/>
      <c r="Q1209" s="66"/>
    </row>
    <row r="1210" spans="1:17" x14ac:dyDescent="0.25">
      <c r="A1210"/>
      <c r="B1210" s="66"/>
      <c r="C1210" s="66"/>
      <c r="D1210" s="66"/>
      <c r="E1210" s="66"/>
      <c r="F1210" s="66"/>
      <c r="G1210" s="188"/>
      <c r="H1210" s="66"/>
      <c r="I1210" s="66"/>
      <c r="J1210" s="66"/>
      <c r="K1210" s="66"/>
      <c r="L1210" s="66"/>
      <c r="M1210" s="188"/>
      <c r="O1210" s="66"/>
      <c r="P1210" s="66"/>
      <c r="Q1210" s="66"/>
    </row>
    <row r="1211" spans="1:17" x14ac:dyDescent="0.25">
      <c r="A1211"/>
      <c r="B1211" s="66"/>
      <c r="C1211" s="66"/>
      <c r="D1211" s="66"/>
      <c r="E1211" s="66"/>
      <c r="F1211" s="66"/>
      <c r="G1211" s="188"/>
      <c r="H1211" s="66"/>
      <c r="I1211" s="66"/>
      <c r="J1211" s="66"/>
      <c r="K1211" s="66"/>
      <c r="L1211" s="66"/>
      <c r="M1211" s="188"/>
      <c r="O1211" s="66"/>
      <c r="P1211" s="66"/>
      <c r="Q1211" s="66"/>
    </row>
    <row r="1212" spans="1:17" x14ac:dyDescent="0.25">
      <c r="A1212"/>
      <c r="B1212" s="66"/>
      <c r="C1212" s="66"/>
      <c r="D1212" s="66"/>
      <c r="E1212" s="66"/>
      <c r="F1212" s="66"/>
      <c r="G1212" s="188"/>
      <c r="H1212" s="66"/>
      <c r="I1212" s="66"/>
      <c r="J1212" s="66"/>
      <c r="K1212" s="66"/>
      <c r="L1212" s="66"/>
      <c r="M1212" s="188"/>
      <c r="O1212" s="66"/>
      <c r="P1212" s="66"/>
      <c r="Q1212" s="66"/>
    </row>
    <row r="1213" spans="1:17" x14ac:dyDescent="0.25">
      <c r="A1213"/>
      <c r="B1213" s="66"/>
      <c r="C1213" s="66"/>
      <c r="D1213" s="66"/>
      <c r="E1213" s="66"/>
      <c r="F1213" s="66"/>
      <c r="G1213" s="188"/>
      <c r="H1213" s="66"/>
      <c r="I1213" s="66"/>
      <c r="J1213" s="66"/>
      <c r="K1213" s="66"/>
      <c r="L1213" s="66"/>
      <c r="M1213" s="188"/>
      <c r="O1213" s="66"/>
      <c r="P1213" s="66"/>
      <c r="Q1213" s="66"/>
    </row>
    <row r="1214" spans="1:17" x14ac:dyDescent="0.25">
      <c r="A1214"/>
      <c r="B1214" s="66"/>
      <c r="C1214" s="66"/>
      <c r="D1214" s="66"/>
      <c r="E1214" s="66"/>
      <c r="F1214" s="66"/>
      <c r="G1214" s="188"/>
      <c r="H1214" s="66"/>
      <c r="I1214" s="66"/>
      <c r="J1214" s="66"/>
      <c r="K1214" s="66"/>
      <c r="L1214" s="66"/>
      <c r="M1214" s="188"/>
      <c r="O1214" s="66"/>
      <c r="P1214" s="66"/>
      <c r="Q1214" s="66"/>
    </row>
    <row r="1215" spans="1:17" x14ac:dyDescent="0.25">
      <c r="A1215"/>
      <c r="B1215" s="66"/>
      <c r="C1215" s="66"/>
      <c r="D1215" s="66"/>
      <c r="E1215" s="66"/>
      <c r="F1215" s="66"/>
      <c r="G1215" s="188"/>
      <c r="H1215" s="66"/>
      <c r="I1215" s="66"/>
      <c r="J1215" s="66"/>
      <c r="K1215" s="66"/>
      <c r="L1215" s="66"/>
      <c r="M1215" s="188"/>
      <c r="O1215" s="66"/>
      <c r="P1215" s="66"/>
      <c r="Q1215" s="66"/>
    </row>
    <row r="1216" spans="1:17" x14ac:dyDescent="0.25">
      <c r="A1216"/>
      <c r="B1216" s="66"/>
      <c r="C1216" s="66"/>
      <c r="D1216" s="66"/>
      <c r="E1216" s="66"/>
      <c r="F1216" s="66"/>
      <c r="G1216" s="188"/>
      <c r="H1216" s="66"/>
      <c r="I1216" s="66"/>
      <c r="J1216" s="66"/>
      <c r="K1216" s="66"/>
      <c r="L1216" s="66"/>
      <c r="M1216" s="188"/>
      <c r="O1216" s="66"/>
      <c r="P1216" s="66"/>
      <c r="Q1216" s="66"/>
    </row>
    <row r="1217" spans="1:17" x14ac:dyDescent="0.25">
      <c r="A1217"/>
      <c r="B1217" s="66"/>
      <c r="C1217" s="66"/>
      <c r="D1217" s="66"/>
      <c r="E1217" s="66"/>
      <c r="F1217" s="66"/>
      <c r="G1217" s="188"/>
      <c r="H1217" s="66"/>
      <c r="I1217" s="66"/>
      <c r="J1217" s="66"/>
      <c r="K1217" s="66"/>
      <c r="L1217" s="66"/>
      <c r="M1217" s="188"/>
      <c r="O1217" s="66"/>
      <c r="P1217" s="66"/>
      <c r="Q1217" s="66"/>
    </row>
    <row r="1218" spans="1:17" x14ac:dyDescent="0.25">
      <c r="A1218"/>
      <c r="B1218" s="66"/>
      <c r="C1218" s="66"/>
      <c r="D1218" s="66"/>
      <c r="E1218" s="66"/>
      <c r="F1218" s="66"/>
      <c r="G1218" s="188"/>
      <c r="H1218" s="66"/>
      <c r="I1218" s="66"/>
      <c r="J1218" s="66"/>
      <c r="K1218" s="66"/>
      <c r="L1218" s="66"/>
      <c r="M1218" s="188"/>
      <c r="O1218" s="66"/>
      <c r="P1218" s="66"/>
      <c r="Q1218" s="66"/>
    </row>
    <row r="1219" spans="1:17" x14ac:dyDescent="0.25">
      <c r="A1219"/>
      <c r="B1219" s="66"/>
      <c r="C1219" s="66"/>
      <c r="D1219" s="66"/>
      <c r="E1219" s="66"/>
      <c r="F1219" s="66"/>
      <c r="G1219" s="188"/>
      <c r="H1219" s="66"/>
      <c r="I1219" s="66"/>
      <c r="J1219" s="66"/>
      <c r="K1219" s="66"/>
      <c r="L1219" s="66"/>
      <c r="M1219" s="188"/>
      <c r="O1219" s="66"/>
      <c r="P1219" s="66"/>
      <c r="Q1219" s="66"/>
    </row>
    <row r="1220" spans="1:17" x14ac:dyDescent="0.25">
      <c r="A1220"/>
      <c r="B1220" s="66"/>
      <c r="C1220" s="66"/>
      <c r="D1220" s="66"/>
      <c r="E1220" s="66"/>
      <c r="F1220" s="66"/>
      <c r="G1220" s="188"/>
      <c r="H1220" s="66"/>
      <c r="I1220" s="66"/>
      <c r="J1220" s="66"/>
      <c r="K1220" s="66"/>
      <c r="L1220" s="66"/>
      <c r="M1220" s="188"/>
      <c r="O1220" s="66"/>
      <c r="P1220" s="66"/>
      <c r="Q1220" s="66"/>
    </row>
    <row r="1221" spans="1:17" x14ac:dyDescent="0.25">
      <c r="A1221"/>
      <c r="B1221" s="66"/>
      <c r="C1221" s="66"/>
      <c r="D1221" s="66"/>
      <c r="E1221" s="66"/>
      <c r="F1221" s="66"/>
      <c r="G1221" s="188"/>
      <c r="H1221" s="66"/>
      <c r="I1221" s="66"/>
      <c r="J1221" s="66"/>
      <c r="K1221" s="66"/>
      <c r="L1221" s="66"/>
      <c r="M1221" s="188"/>
      <c r="O1221" s="66"/>
      <c r="P1221" s="66"/>
      <c r="Q1221" s="66"/>
    </row>
    <row r="1222" spans="1:17" x14ac:dyDescent="0.25">
      <c r="A1222"/>
      <c r="B1222" s="66"/>
      <c r="C1222" s="66"/>
      <c r="D1222" s="66"/>
      <c r="E1222" s="66"/>
      <c r="F1222" s="66"/>
      <c r="G1222" s="188"/>
      <c r="H1222" s="66"/>
      <c r="I1222" s="66"/>
      <c r="J1222" s="66"/>
      <c r="K1222" s="66"/>
      <c r="L1222" s="66"/>
      <c r="M1222" s="188"/>
      <c r="O1222" s="66"/>
      <c r="P1222" s="66"/>
      <c r="Q1222" s="66"/>
    </row>
    <row r="1223" spans="1:17" x14ac:dyDescent="0.25">
      <c r="A1223"/>
      <c r="B1223" s="66"/>
      <c r="C1223" s="66"/>
      <c r="D1223" s="66"/>
      <c r="E1223" s="66"/>
      <c r="F1223" s="66"/>
      <c r="G1223" s="188"/>
      <c r="H1223" s="66"/>
      <c r="I1223" s="66"/>
      <c r="J1223" s="66"/>
      <c r="K1223" s="66"/>
      <c r="L1223" s="66"/>
      <c r="M1223" s="188"/>
      <c r="O1223" s="66"/>
      <c r="P1223" s="66"/>
      <c r="Q1223" s="66"/>
    </row>
    <row r="1224" spans="1:17" x14ac:dyDescent="0.25">
      <c r="A1224"/>
      <c r="B1224" s="66"/>
      <c r="C1224" s="66"/>
      <c r="D1224" s="66"/>
      <c r="E1224" s="66"/>
      <c r="F1224" s="66"/>
      <c r="G1224" s="188"/>
      <c r="H1224" s="66"/>
      <c r="I1224" s="66"/>
      <c r="J1224" s="66"/>
      <c r="K1224" s="66"/>
      <c r="L1224" s="66"/>
      <c r="M1224" s="188"/>
      <c r="O1224" s="66"/>
      <c r="P1224" s="66"/>
      <c r="Q1224" s="66"/>
    </row>
    <row r="1225" spans="1:17" x14ac:dyDescent="0.25">
      <c r="A1225"/>
      <c r="B1225" s="66"/>
      <c r="C1225" s="66"/>
      <c r="D1225" s="66"/>
      <c r="E1225" s="66"/>
      <c r="F1225" s="66"/>
      <c r="G1225" s="188"/>
      <c r="H1225" s="66"/>
      <c r="I1225" s="66"/>
      <c r="J1225" s="66"/>
      <c r="K1225" s="66"/>
      <c r="L1225" s="66"/>
      <c r="M1225" s="188"/>
      <c r="O1225" s="66"/>
      <c r="P1225" s="66"/>
      <c r="Q1225" s="66"/>
    </row>
    <row r="1226" spans="1:17" x14ac:dyDescent="0.25">
      <c r="A1226"/>
      <c r="B1226" s="66"/>
      <c r="C1226" s="66"/>
      <c r="D1226" s="66"/>
      <c r="E1226" s="66"/>
      <c r="F1226" s="66"/>
      <c r="G1226" s="188"/>
      <c r="H1226" s="66"/>
      <c r="I1226" s="66"/>
      <c r="J1226" s="66"/>
      <c r="K1226" s="66"/>
      <c r="L1226" s="66"/>
      <c r="M1226" s="188"/>
      <c r="O1226" s="66"/>
      <c r="P1226" s="66"/>
      <c r="Q1226" s="66"/>
    </row>
    <row r="1227" spans="1:17" x14ac:dyDescent="0.25">
      <c r="A1227"/>
      <c r="B1227" s="66"/>
      <c r="C1227" s="66"/>
      <c r="D1227" s="66"/>
      <c r="E1227" s="66"/>
      <c r="F1227" s="66"/>
      <c r="G1227" s="188"/>
      <c r="H1227" s="66"/>
      <c r="I1227" s="66"/>
      <c r="J1227" s="66"/>
      <c r="K1227" s="66"/>
      <c r="L1227" s="66"/>
      <c r="M1227" s="188"/>
      <c r="O1227" s="66"/>
      <c r="P1227" s="66"/>
      <c r="Q1227" s="66"/>
    </row>
    <row r="1228" spans="1:17" x14ac:dyDescent="0.25">
      <c r="A1228"/>
      <c r="B1228" s="66"/>
      <c r="C1228" s="66"/>
      <c r="D1228" s="66"/>
      <c r="E1228" s="66"/>
      <c r="F1228" s="66"/>
      <c r="G1228" s="188"/>
      <c r="H1228" s="66"/>
      <c r="I1228" s="66"/>
      <c r="J1228" s="66"/>
      <c r="K1228" s="66"/>
      <c r="L1228" s="66"/>
      <c r="M1228" s="188"/>
      <c r="O1228" s="66"/>
      <c r="P1228" s="66"/>
      <c r="Q1228" s="66"/>
    </row>
    <row r="1229" spans="1:17" x14ac:dyDescent="0.25">
      <c r="A1229"/>
      <c r="B1229" s="66"/>
      <c r="C1229" s="66"/>
      <c r="D1229" s="66"/>
      <c r="E1229" s="66"/>
      <c r="F1229" s="66"/>
      <c r="G1229" s="188"/>
      <c r="H1229" s="66"/>
      <c r="I1229" s="66"/>
      <c r="J1229" s="66"/>
      <c r="K1229" s="66"/>
      <c r="L1229" s="66"/>
      <c r="M1229" s="188"/>
      <c r="O1229" s="66"/>
      <c r="P1229" s="66"/>
      <c r="Q1229" s="66"/>
    </row>
    <row r="1230" spans="1:17" x14ac:dyDescent="0.25">
      <c r="A1230"/>
      <c r="B1230" s="66"/>
      <c r="C1230" s="66"/>
      <c r="D1230" s="66"/>
      <c r="E1230" s="66"/>
      <c r="F1230" s="66"/>
      <c r="G1230" s="188"/>
      <c r="H1230" s="66"/>
      <c r="I1230" s="66"/>
      <c r="J1230" s="66"/>
      <c r="K1230" s="66"/>
      <c r="L1230" s="66"/>
      <c r="M1230" s="188"/>
      <c r="O1230" s="66"/>
      <c r="P1230" s="66"/>
      <c r="Q1230" s="66"/>
    </row>
    <row r="1231" spans="1:17" x14ac:dyDescent="0.25">
      <c r="A1231"/>
      <c r="B1231" s="66"/>
      <c r="C1231" s="66"/>
      <c r="D1231" s="66"/>
      <c r="E1231" s="66"/>
      <c r="F1231" s="66"/>
      <c r="G1231" s="188"/>
      <c r="H1231" s="66"/>
      <c r="I1231" s="66"/>
      <c r="J1231" s="66"/>
      <c r="K1231" s="66"/>
      <c r="L1231" s="66"/>
      <c r="M1231" s="188"/>
      <c r="O1231" s="66"/>
      <c r="P1231" s="66"/>
      <c r="Q1231" s="66"/>
    </row>
    <row r="1232" spans="1:17" x14ac:dyDescent="0.25">
      <c r="A1232"/>
      <c r="B1232" s="66"/>
      <c r="C1232" s="66"/>
      <c r="D1232" s="66"/>
      <c r="E1232" s="66"/>
      <c r="F1232" s="66"/>
      <c r="G1232" s="188"/>
      <c r="H1232" s="66"/>
      <c r="I1232" s="66"/>
      <c r="J1232" s="66"/>
      <c r="K1232" s="66"/>
      <c r="L1232" s="66"/>
      <c r="M1232" s="188"/>
      <c r="O1232" s="66"/>
      <c r="P1232" s="66"/>
      <c r="Q1232" s="66"/>
    </row>
    <row r="1233" spans="1:17" x14ac:dyDescent="0.25">
      <c r="A1233"/>
      <c r="B1233" s="66"/>
      <c r="C1233" s="66"/>
      <c r="D1233" s="66"/>
      <c r="E1233" s="66"/>
      <c r="F1233" s="66"/>
      <c r="G1233" s="188"/>
      <c r="H1233" s="66"/>
      <c r="I1233" s="66"/>
      <c r="J1233" s="66"/>
      <c r="K1233" s="66"/>
      <c r="L1233" s="66"/>
      <c r="M1233" s="188"/>
      <c r="O1233" s="66"/>
      <c r="P1233" s="66"/>
      <c r="Q1233" s="66"/>
    </row>
    <row r="1234" spans="1:17" x14ac:dyDescent="0.25">
      <c r="A1234"/>
      <c r="B1234" s="66"/>
      <c r="C1234" s="66"/>
      <c r="D1234" s="66"/>
      <c r="E1234" s="66"/>
      <c r="F1234" s="66"/>
      <c r="G1234" s="188"/>
      <c r="H1234" s="66"/>
      <c r="I1234" s="66"/>
      <c r="J1234" s="66"/>
      <c r="K1234" s="66"/>
      <c r="L1234" s="66"/>
      <c r="M1234" s="188"/>
      <c r="O1234" s="66"/>
      <c r="P1234" s="66"/>
      <c r="Q1234" s="66"/>
    </row>
    <row r="1235" spans="1:17" x14ac:dyDescent="0.25">
      <c r="A1235"/>
      <c r="B1235" s="66"/>
      <c r="C1235" s="66"/>
      <c r="D1235" s="66"/>
      <c r="E1235" s="66"/>
      <c r="F1235" s="66"/>
      <c r="G1235" s="188"/>
      <c r="H1235" s="66"/>
      <c r="I1235" s="66"/>
      <c r="J1235" s="66"/>
      <c r="K1235" s="66"/>
      <c r="L1235" s="66"/>
      <c r="M1235" s="188"/>
      <c r="O1235" s="66"/>
      <c r="P1235" s="66"/>
      <c r="Q1235" s="66"/>
    </row>
    <row r="1236" spans="1:17" x14ac:dyDescent="0.25">
      <c r="A1236"/>
      <c r="B1236" s="66"/>
      <c r="C1236" s="66"/>
      <c r="D1236" s="66"/>
      <c r="E1236" s="66"/>
      <c r="F1236" s="66"/>
      <c r="G1236" s="188"/>
      <c r="H1236" s="66"/>
      <c r="I1236" s="66"/>
      <c r="J1236" s="66"/>
      <c r="K1236" s="66"/>
      <c r="L1236" s="66"/>
      <c r="M1236" s="188"/>
      <c r="O1236" s="66"/>
      <c r="P1236" s="66"/>
      <c r="Q1236" s="66"/>
    </row>
    <row r="1237" spans="1:17" x14ac:dyDescent="0.25">
      <c r="A1237"/>
      <c r="B1237" s="66"/>
      <c r="C1237" s="66"/>
      <c r="D1237" s="66"/>
      <c r="E1237" s="66"/>
      <c r="F1237" s="66"/>
      <c r="G1237" s="188"/>
      <c r="H1237" s="66"/>
      <c r="I1237" s="66"/>
      <c r="J1237" s="66"/>
      <c r="K1237" s="66"/>
      <c r="L1237" s="66"/>
      <c r="M1237" s="188"/>
      <c r="O1237" s="66"/>
      <c r="P1237" s="66"/>
      <c r="Q1237" s="66"/>
    </row>
    <row r="1238" spans="1:17" x14ac:dyDescent="0.25">
      <c r="A1238"/>
      <c r="B1238" s="66"/>
      <c r="C1238" s="66"/>
      <c r="D1238" s="66"/>
      <c r="E1238" s="66"/>
      <c r="F1238" s="66"/>
      <c r="G1238" s="188"/>
      <c r="H1238" s="66"/>
      <c r="I1238" s="66"/>
      <c r="J1238" s="66"/>
      <c r="K1238" s="66"/>
      <c r="L1238" s="66"/>
      <c r="M1238" s="188"/>
      <c r="O1238" s="66"/>
      <c r="P1238" s="66"/>
      <c r="Q1238" s="66"/>
    </row>
    <row r="1239" spans="1:17" x14ac:dyDescent="0.25">
      <c r="A1239"/>
      <c r="B1239" s="66"/>
      <c r="C1239" s="66"/>
      <c r="D1239" s="66"/>
      <c r="E1239" s="66"/>
      <c r="F1239" s="66"/>
      <c r="G1239" s="188"/>
      <c r="H1239" s="66"/>
      <c r="I1239" s="66"/>
      <c r="J1239" s="66"/>
      <c r="K1239" s="66"/>
      <c r="L1239" s="66"/>
      <c r="M1239" s="188"/>
      <c r="O1239" s="66"/>
      <c r="P1239" s="66"/>
      <c r="Q1239" s="66"/>
    </row>
    <row r="1240" spans="1:17" x14ac:dyDescent="0.25">
      <c r="A1240"/>
      <c r="B1240" s="66"/>
      <c r="C1240" s="66"/>
      <c r="D1240" s="66"/>
      <c r="E1240" s="66"/>
      <c r="F1240" s="66"/>
      <c r="G1240" s="188"/>
      <c r="H1240" s="66"/>
      <c r="I1240" s="66"/>
      <c r="J1240" s="66"/>
      <c r="K1240" s="66"/>
      <c r="L1240" s="66"/>
      <c r="M1240" s="188"/>
      <c r="O1240" s="66"/>
      <c r="P1240" s="66"/>
      <c r="Q1240" s="66"/>
    </row>
    <row r="1241" spans="1:17" x14ac:dyDescent="0.25">
      <c r="A1241"/>
      <c r="B1241" s="66"/>
      <c r="C1241" s="66"/>
      <c r="D1241" s="66"/>
      <c r="E1241" s="66"/>
      <c r="F1241" s="66"/>
      <c r="G1241" s="188"/>
      <c r="H1241" s="66"/>
      <c r="I1241" s="66"/>
      <c r="J1241" s="66"/>
      <c r="K1241" s="66"/>
      <c r="L1241" s="66"/>
      <c r="M1241" s="188"/>
      <c r="O1241" s="66"/>
      <c r="P1241" s="66"/>
      <c r="Q1241" s="66"/>
    </row>
    <row r="1242" spans="1:17" x14ac:dyDescent="0.25">
      <c r="A1242"/>
      <c r="B1242" s="66"/>
      <c r="C1242" s="66"/>
      <c r="D1242" s="66"/>
      <c r="E1242" s="66"/>
      <c r="F1242" s="66"/>
      <c r="G1242" s="188"/>
      <c r="H1242" s="66"/>
      <c r="I1242" s="66"/>
      <c r="J1242" s="66"/>
      <c r="K1242" s="66"/>
      <c r="L1242" s="66"/>
      <c r="M1242" s="188"/>
      <c r="O1242" s="66"/>
      <c r="P1242" s="66"/>
      <c r="Q1242" s="66"/>
    </row>
    <row r="1243" spans="1:17" x14ac:dyDescent="0.25">
      <c r="A1243"/>
      <c r="B1243" s="66"/>
      <c r="C1243" s="66"/>
      <c r="D1243" s="66"/>
      <c r="E1243" s="66"/>
      <c r="F1243" s="66"/>
      <c r="G1243" s="188"/>
      <c r="H1243" s="66"/>
      <c r="I1243" s="66"/>
      <c r="J1243" s="66"/>
      <c r="K1243" s="66"/>
      <c r="L1243" s="66"/>
      <c r="M1243" s="188"/>
      <c r="O1243" s="66"/>
      <c r="P1243" s="66"/>
      <c r="Q1243" s="66"/>
    </row>
    <row r="1244" spans="1:17" x14ac:dyDescent="0.25">
      <c r="A1244"/>
      <c r="B1244" s="66"/>
      <c r="C1244" s="66"/>
      <c r="D1244" s="66"/>
      <c r="E1244" s="66"/>
      <c r="F1244" s="66"/>
      <c r="G1244" s="188"/>
      <c r="H1244" s="66"/>
      <c r="I1244" s="66"/>
      <c r="J1244" s="66"/>
      <c r="K1244" s="66"/>
      <c r="L1244" s="66"/>
      <c r="M1244" s="188"/>
      <c r="O1244" s="66"/>
      <c r="P1244" s="66"/>
      <c r="Q1244" s="66"/>
    </row>
    <row r="1245" spans="1:17" x14ac:dyDescent="0.25">
      <c r="A1245"/>
      <c r="B1245" s="66"/>
      <c r="C1245" s="66"/>
      <c r="D1245" s="66"/>
      <c r="E1245" s="66"/>
      <c r="F1245" s="66"/>
      <c r="G1245" s="188"/>
      <c r="H1245" s="66"/>
      <c r="I1245" s="66"/>
      <c r="J1245" s="66"/>
      <c r="K1245" s="66"/>
      <c r="L1245" s="66"/>
      <c r="M1245" s="188"/>
      <c r="O1245" s="66"/>
      <c r="P1245" s="66"/>
      <c r="Q1245" s="66"/>
    </row>
    <row r="1246" spans="1:17" x14ac:dyDescent="0.25">
      <c r="A1246"/>
      <c r="B1246" s="66"/>
      <c r="C1246" s="66"/>
      <c r="D1246" s="66"/>
      <c r="E1246" s="66"/>
      <c r="F1246" s="66"/>
      <c r="G1246" s="188"/>
      <c r="H1246" s="66"/>
      <c r="I1246" s="66"/>
      <c r="J1246" s="66"/>
      <c r="K1246" s="66"/>
      <c r="L1246" s="66"/>
      <c r="M1246" s="188"/>
      <c r="O1246" s="66"/>
      <c r="P1246" s="66"/>
      <c r="Q1246" s="66"/>
    </row>
    <row r="1247" spans="1:17" x14ac:dyDescent="0.25">
      <c r="A1247"/>
      <c r="B1247" s="66"/>
      <c r="C1247" s="66"/>
      <c r="D1247" s="66"/>
      <c r="E1247" s="66"/>
      <c r="F1247" s="66"/>
      <c r="G1247" s="188"/>
      <c r="H1247" s="66"/>
      <c r="I1247" s="66"/>
      <c r="J1247" s="66"/>
      <c r="K1247" s="66"/>
      <c r="L1247" s="66"/>
      <c r="M1247" s="188"/>
      <c r="O1247" s="66"/>
      <c r="P1247" s="66"/>
      <c r="Q1247" s="66"/>
    </row>
    <row r="1248" spans="1:17" x14ac:dyDescent="0.25">
      <c r="A1248"/>
      <c r="B1248" s="66"/>
      <c r="C1248" s="66"/>
      <c r="D1248" s="66"/>
      <c r="E1248" s="66"/>
      <c r="F1248" s="66"/>
      <c r="G1248" s="188"/>
      <c r="H1248" s="66"/>
      <c r="I1248" s="66"/>
      <c r="J1248" s="66"/>
      <c r="K1248" s="66"/>
      <c r="L1248" s="66"/>
      <c r="M1248" s="188"/>
      <c r="O1248" s="66"/>
      <c r="P1248" s="66"/>
      <c r="Q1248" s="66"/>
    </row>
    <row r="1249" spans="1:17" x14ac:dyDescent="0.25">
      <c r="A1249"/>
      <c r="B1249" s="66"/>
      <c r="C1249" s="66"/>
      <c r="D1249" s="66"/>
      <c r="E1249" s="66"/>
      <c r="F1249" s="66"/>
      <c r="G1249" s="188"/>
      <c r="H1249" s="66"/>
      <c r="I1249" s="66"/>
      <c r="J1249" s="66"/>
      <c r="K1249" s="66"/>
      <c r="L1249" s="66"/>
      <c r="M1249" s="188"/>
      <c r="O1249" s="66"/>
      <c r="P1249" s="66"/>
      <c r="Q1249" s="66"/>
    </row>
    <row r="1250" spans="1:17" x14ac:dyDescent="0.25">
      <c r="A1250"/>
      <c r="B1250" s="66"/>
      <c r="C1250" s="66"/>
      <c r="D1250" s="66"/>
      <c r="E1250" s="66"/>
      <c r="F1250" s="66"/>
      <c r="G1250" s="188"/>
      <c r="H1250" s="66"/>
      <c r="I1250" s="66"/>
      <c r="J1250" s="66"/>
      <c r="K1250" s="66"/>
      <c r="L1250" s="66"/>
      <c r="M1250" s="188"/>
      <c r="O1250" s="66"/>
      <c r="P1250" s="66"/>
      <c r="Q1250" s="66"/>
    </row>
    <row r="1251" spans="1:17" x14ac:dyDescent="0.25">
      <c r="A1251"/>
      <c r="B1251" s="66"/>
      <c r="C1251" s="66"/>
      <c r="D1251" s="66"/>
      <c r="E1251" s="66"/>
      <c r="F1251" s="66"/>
      <c r="G1251" s="188"/>
      <c r="H1251" s="66"/>
      <c r="I1251" s="66"/>
      <c r="J1251" s="66"/>
      <c r="K1251" s="66"/>
      <c r="L1251" s="66"/>
      <c r="M1251" s="188"/>
      <c r="O1251" s="66"/>
      <c r="P1251" s="66"/>
      <c r="Q1251" s="66"/>
    </row>
    <row r="1252" spans="1:17" x14ac:dyDescent="0.25">
      <c r="A1252"/>
      <c r="B1252" s="66"/>
      <c r="C1252" s="66"/>
      <c r="D1252" s="66"/>
      <c r="E1252" s="66"/>
      <c r="F1252" s="66"/>
      <c r="G1252" s="188"/>
      <c r="H1252" s="66"/>
      <c r="I1252" s="66"/>
      <c r="J1252" s="66"/>
      <c r="K1252" s="66"/>
      <c r="L1252" s="66"/>
      <c r="M1252" s="188"/>
      <c r="O1252" s="66"/>
      <c r="P1252" s="66"/>
      <c r="Q1252" s="66"/>
    </row>
    <row r="1253" spans="1:17" x14ac:dyDescent="0.25">
      <c r="A1253"/>
      <c r="B1253" s="66"/>
      <c r="C1253" s="66"/>
      <c r="D1253" s="66"/>
      <c r="E1253" s="66"/>
      <c r="F1253" s="66"/>
      <c r="G1253" s="188"/>
      <c r="H1253" s="66"/>
      <c r="I1253" s="66"/>
      <c r="J1253" s="66"/>
      <c r="K1253" s="66"/>
      <c r="L1253" s="66"/>
      <c r="M1253" s="188"/>
      <c r="O1253" s="66"/>
      <c r="P1253" s="66"/>
      <c r="Q1253" s="66"/>
    </row>
    <row r="1254" spans="1:17" x14ac:dyDescent="0.25">
      <c r="A1254"/>
      <c r="B1254" s="66"/>
      <c r="C1254" s="66"/>
      <c r="D1254" s="66"/>
      <c r="E1254" s="66"/>
      <c r="F1254" s="66"/>
      <c r="G1254" s="188"/>
      <c r="H1254" s="66"/>
      <c r="I1254" s="66"/>
      <c r="J1254" s="66"/>
      <c r="K1254" s="66"/>
      <c r="L1254" s="66"/>
      <c r="M1254" s="188"/>
      <c r="O1254" s="66"/>
      <c r="P1254" s="66"/>
      <c r="Q1254" s="66"/>
    </row>
    <row r="1255" spans="1:17" x14ac:dyDescent="0.25">
      <c r="A1255"/>
      <c r="B1255" s="66"/>
      <c r="C1255" s="66"/>
      <c r="D1255" s="66"/>
      <c r="E1255" s="66"/>
      <c r="F1255" s="66"/>
      <c r="G1255" s="188"/>
      <c r="H1255" s="66"/>
      <c r="I1255" s="66"/>
      <c r="J1255" s="66"/>
      <c r="K1255" s="66"/>
      <c r="L1255" s="66"/>
      <c r="M1255" s="188"/>
      <c r="O1255" s="66"/>
      <c r="P1255" s="66"/>
      <c r="Q1255" s="66"/>
    </row>
    <row r="1256" spans="1:17" x14ac:dyDescent="0.25">
      <c r="A1256"/>
      <c r="B1256" s="66"/>
      <c r="C1256" s="66"/>
      <c r="D1256" s="66"/>
      <c r="E1256" s="66"/>
      <c r="F1256" s="66"/>
      <c r="G1256" s="188"/>
      <c r="H1256" s="66"/>
      <c r="I1256" s="66"/>
      <c r="J1256" s="66"/>
      <c r="K1256" s="66"/>
      <c r="L1256" s="66"/>
      <c r="M1256" s="188"/>
      <c r="O1256" s="66"/>
      <c r="P1256" s="66"/>
      <c r="Q1256" s="66"/>
    </row>
    <row r="1257" spans="1:17" x14ac:dyDescent="0.25">
      <c r="A1257"/>
      <c r="B1257" s="66"/>
      <c r="C1257" s="66"/>
      <c r="D1257" s="66"/>
      <c r="E1257" s="66"/>
      <c r="F1257" s="66"/>
      <c r="G1257" s="188"/>
      <c r="H1257" s="66"/>
      <c r="I1257" s="66"/>
      <c r="J1257" s="66"/>
      <c r="K1257" s="66"/>
      <c r="L1257" s="66"/>
      <c r="M1257" s="188"/>
      <c r="O1257" s="66"/>
      <c r="P1257" s="66"/>
      <c r="Q1257" s="66"/>
    </row>
    <row r="1258" spans="1:17" x14ac:dyDescent="0.25">
      <c r="A1258"/>
      <c r="B1258" s="66"/>
      <c r="C1258" s="66"/>
      <c r="D1258" s="66"/>
      <c r="E1258" s="66"/>
      <c r="F1258" s="66"/>
      <c r="G1258" s="188"/>
      <c r="H1258" s="66"/>
      <c r="I1258" s="66"/>
      <c r="J1258" s="66"/>
      <c r="K1258" s="66"/>
      <c r="L1258" s="66"/>
      <c r="M1258" s="188"/>
      <c r="O1258" s="66"/>
      <c r="P1258" s="66"/>
      <c r="Q1258" s="66"/>
    </row>
    <row r="1259" spans="1:17" x14ac:dyDescent="0.25">
      <c r="A1259"/>
      <c r="B1259" s="66"/>
      <c r="C1259" s="66"/>
      <c r="D1259" s="66"/>
      <c r="E1259" s="66"/>
      <c r="F1259" s="66"/>
      <c r="G1259" s="188"/>
      <c r="H1259" s="66"/>
      <c r="I1259" s="66"/>
      <c r="J1259" s="66"/>
      <c r="K1259" s="66"/>
      <c r="L1259" s="66"/>
      <c r="M1259" s="188"/>
      <c r="O1259" s="66"/>
      <c r="P1259" s="66"/>
      <c r="Q1259" s="66"/>
    </row>
    <row r="1260" spans="1:17" x14ac:dyDescent="0.25">
      <c r="A1260"/>
      <c r="B1260" s="66"/>
      <c r="C1260" s="66"/>
      <c r="D1260" s="66"/>
      <c r="E1260" s="66"/>
      <c r="F1260" s="66"/>
      <c r="G1260" s="188"/>
      <c r="H1260" s="66"/>
      <c r="I1260" s="66"/>
      <c r="J1260" s="66"/>
      <c r="K1260" s="66"/>
      <c r="L1260" s="66"/>
      <c r="M1260" s="188"/>
      <c r="O1260" s="66"/>
      <c r="P1260" s="66"/>
      <c r="Q1260" s="66"/>
    </row>
    <row r="1261" spans="1:17" x14ac:dyDescent="0.25">
      <c r="A1261"/>
      <c r="B1261" s="66"/>
      <c r="C1261" s="66"/>
      <c r="D1261" s="66"/>
      <c r="E1261" s="66"/>
      <c r="F1261" s="66"/>
      <c r="G1261" s="188"/>
      <c r="H1261" s="66"/>
      <c r="I1261" s="66"/>
      <c r="J1261" s="66"/>
      <c r="K1261" s="66"/>
      <c r="L1261" s="66"/>
      <c r="M1261" s="188"/>
      <c r="O1261" s="66"/>
      <c r="P1261" s="66"/>
      <c r="Q1261" s="66"/>
    </row>
    <row r="1262" spans="1:17" x14ac:dyDescent="0.25">
      <c r="A1262"/>
      <c r="B1262" s="66"/>
      <c r="C1262" s="66"/>
      <c r="D1262" s="66"/>
      <c r="E1262" s="66"/>
      <c r="F1262" s="66"/>
      <c r="G1262" s="188"/>
      <c r="H1262" s="66"/>
      <c r="I1262" s="66"/>
      <c r="J1262" s="66"/>
      <c r="K1262" s="66"/>
      <c r="L1262" s="66"/>
      <c r="M1262" s="188"/>
      <c r="O1262" s="66"/>
      <c r="P1262" s="66"/>
      <c r="Q1262" s="66"/>
    </row>
    <row r="1263" spans="1:17" x14ac:dyDescent="0.25">
      <c r="A1263"/>
      <c r="B1263" s="66"/>
      <c r="C1263" s="66"/>
      <c r="D1263" s="66"/>
      <c r="E1263" s="66"/>
      <c r="F1263" s="66"/>
      <c r="G1263" s="188"/>
      <c r="H1263" s="66"/>
      <c r="I1263" s="66"/>
      <c r="J1263" s="66"/>
      <c r="K1263" s="66"/>
      <c r="L1263" s="66"/>
      <c r="M1263" s="188"/>
      <c r="O1263" s="66"/>
      <c r="P1263" s="66"/>
      <c r="Q1263" s="66"/>
    </row>
    <row r="1264" spans="1:17" x14ac:dyDescent="0.25">
      <c r="A1264"/>
      <c r="B1264" s="66"/>
      <c r="C1264" s="66"/>
      <c r="D1264" s="66"/>
      <c r="E1264" s="66"/>
      <c r="F1264" s="66"/>
      <c r="G1264" s="188"/>
      <c r="H1264" s="66"/>
      <c r="I1264" s="66"/>
      <c r="J1264" s="66"/>
      <c r="K1264" s="66"/>
      <c r="L1264" s="66"/>
      <c r="M1264" s="188"/>
      <c r="O1264" s="66"/>
      <c r="P1264" s="66"/>
      <c r="Q1264" s="66"/>
    </row>
    <row r="1265" spans="1:17" x14ac:dyDescent="0.25">
      <c r="A1265"/>
      <c r="B1265" s="66"/>
      <c r="C1265" s="66"/>
      <c r="D1265" s="66"/>
      <c r="E1265" s="66"/>
      <c r="F1265" s="66"/>
      <c r="G1265" s="188"/>
      <c r="H1265" s="66"/>
      <c r="I1265" s="66"/>
      <c r="J1265" s="66"/>
      <c r="K1265" s="66"/>
      <c r="L1265" s="66"/>
      <c r="M1265" s="188"/>
      <c r="O1265" s="66"/>
      <c r="P1265" s="66"/>
      <c r="Q1265" s="66"/>
    </row>
    <row r="1266" spans="1:17" x14ac:dyDescent="0.25">
      <c r="A1266"/>
      <c r="B1266" s="66"/>
      <c r="C1266" s="66"/>
      <c r="D1266" s="66"/>
      <c r="E1266" s="66"/>
      <c r="F1266" s="66"/>
      <c r="G1266" s="188"/>
      <c r="H1266" s="66"/>
      <c r="I1266" s="66"/>
      <c r="J1266" s="66"/>
      <c r="K1266" s="66"/>
      <c r="L1266" s="66"/>
      <c r="M1266" s="188"/>
      <c r="O1266" s="66"/>
      <c r="P1266" s="66"/>
      <c r="Q1266" s="66"/>
    </row>
    <row r="1267" spans="1:17" x14ac:dyDescent="0.25">
      <c r="A1267"/>
      <c r="B1267" s="66"/>
      <c r="C1267" s="66"/>
      <c r="D1267" s="66"/>
      <c r="E1267" s="66"/>
      <c r="F1267" s="66"/>
      <c r="G1267" s="188"/>
      <c r="H1267" s="66"/>
      <c r="I1267" s="66"/>
      <c r="J1267" s="66"/>
      <c r="K1267" s="66"/>
      <c r="L1267" s="66"/>
      <c r="M1267" s="188"/>
      <c r="O1267" s="66"/>
      <c r="P1267" s="66"/>
      <c r="Q1267" s="66"/>
    </row>
    <row r="1268" spans="1:17" x14ac:dyDescent="0.25">
      <c r="A1268"/>
      <c r="B1268" s="66"/>
      <c r="C1268" s="66"/>
      <c r="D1268" s="66"/>
      <c r="E1268" s="66"/>
      <c r="F1268" s="66"/>
      <c r="G1268" s="188"/>
      <c r="H1268" s="66"/>
      <c r="I1268" s="66"/>
      <c r="J1268" s="66"/>
      <c r="K1268" s="66"/>
      <c r="L1268" s="66"/>
      <c r="M1268" s="188"/>
      <c r="O1268" s="66"/>
      <c r="P1268" s="66"/>
      <c r="Q1268" s="66"/>
    </row>
    <row r="1269" spans="1:17" x14ac:dyDescent="0.25">
      <c r="A1269"/>
      <c r="B1269" s="66"/>
      <c r="C1269" s="66"/>
      <c r="D1269" s="66"/>
      <c r="E1269" s="66"/>
      <c r="F1269" s="66"/>
      <c r="G1269" s="188"/>
      <c r="H1269" s="66"/>
      <c r="I1269" s="66"/>
      <c r="J1269" s="66"/>
      <c r="K1269" s="66"/>
      <c r="L1269" s="66"/>
      <c r="M1269" s="188"/>
      <c r="O1269" s="66"/>
      <c r="P1269" s="66"/>
      <c r="Q1269" s="66"/>
    </row>
    <row r="1270" spans="1:17" x14ac:dyDescent="0.25">
      <c r="A1270"/>
      <c r="B1270" s="66"/>
      <c r="C1270" s="66"/>
      <c r="D1270" s="66"/>
      <c r="E1270" s="66"/>
      <c r="F1270" s="66"/>
      <c r="G1270" s="188"/>
      <c r="H1270" s="66"/>
      <c r="I1270" s="66"/>
      <c r="J1270" s="66"/>
      <c r="K1270" s="66"/>
      <c r="L1270" s="66"/>
      <c r="M1270" s="188"/>
      <c r="O1270" s="66"/>
      <c r="P1270" s="66"/>
      <c r="Q1270" s="66"/>
    </row>
    <row r="1271" spans="1:17" x14ac:dyDescent="0.25">
      <c r="A1271"/>
      <c r="B1271" s="66"/>
      <c r="C1271" s="66"/>
      <c r="D1271" s="66"/>
      <c r="E1271" s="66"/>
      <c r="F1271" s="66"/>
      <c r="G1271" s="188"/>
      <c r="H1271" s="66"/>
      <c r="I1271" s="66"/>
      <c r="J1271" s="66"/>
      <c r="K1271" s="66"/>
      <c r="L1271" s="66"/>
      <c r="M1271" s="188"/>
      <c r="O1271" s="66"/>
      <c r="P1271" s="66"/>
      <c r="Q1271" s="66"/>
    </row>
    <row r="1272" spans="1:17" x14ac:dyDescent="0.25">
      <c r="A1272"/>
      <c r="B1272" s="66"/>
      <c r="C1272" s="66"/>
      <c r="D1272" s="66"/>
      <c r="E1272" s="66"/>
      <c r="F1272" s="66"/>
      <c r="G1272" s="188"/>
      <c r="H1272" s="66"/>
      <c r="I1272" s="66"/>
      <c r="J1272" s="66"/>
      <c r="K1272" s="66"/>
      <c r="L1272" s="66"/>
      <c r="M1272" s="188"/>
      <c r="O1272" s="66"/>
      <c r="P1272" s="66"/>
      <c r="Q1272" s="66"/>
    </row>
    <row r="1273" spans="1:17" x14ac:dyDescent="0.25">
      <c r="A1273"/>
      <c r="B1273" s="66"/>
      <c r="C1273" s="66"/>
      <c r="D1273" s="66"/>
      <c r="E1273" s="66"/>
      <c r="F1273" s="66"/>
      <c r="G1273" s="188"/>
      <c r="H1273" s="66"/>
      <c r="I1273" s="66"/>
      <c r="J1273" s="66"/>
      <c r="K1273" s="66"/>
      <c r="L1273" s="66"/>
      <c r="M1273" s="188"/>
      <c r="O1273" s="66"/>
      <c r="P1273" s="66"/>
      <c r="Q1273" s="66"/>
    </row>
    <row r="1274" spans="1:17" x14ac:dyDescent="0.25">
      <c r="A1274"/>
      <c r="B1274" s="66"/>
      <c r="C1274" s="66"/>
      <c r="D1274" s="66"/>
      <c r="E1274" s="66"/>
      <c r="F1274" s="66"/>
      <c r="G1274" s="188"/>
      <c r="H1274" s="66"/>
      <c r="I1274" s="66"/>
      <c r="J1274" s="66"/>
      <c r="K1274" s="66"/>
      <c r="L1274" s="66"/>
      <c r="M1274" s="188"/>
      <c r="O1274" s="66"/>
      <c r="P1274" s="66"/>
      <c r="Q1274" s="66"/>
    </row>
    <row r="1275" spans="1:17" x14ac:dyDescent="0.25">
      <c r="A1275"/>
      <c r="B1275" s="66"/>
      <c r="C1275" s="66"/>
      <c r="D1275" s="66"/>
      <c r="E1275" s="66"/>
      <c r="F1275" s="66"/>
      <c r="G1275" s="188"/>
      <c r="H1275" s="66"/>
      <c r="I1275" s="66"/>
      <c r="J1275" s="66"/>
      <c r="K1275" s="66"/>
      <c r="L1275" s="66"/>
      <c r="M1275" s="188"/>
      <c r="O1275" s="66"/>
      <c r="P1275" s="66"/>
      <c r="Q1275" s="66"/>
    </row>
    <row r="1276" spans="1:17" x14ac:dyDescent="0.25">
      <c r="A1276"/>
      <c r="B1276" s="66"/>
      <c r="C1276" s="66"/>
      <c r="D1276" s="66"/>
      <c r="E1276" s="66"/>
      <c r="F1276" s="66"/>
      <c r="G1276" s="188"/>
      <c r="H1276" s="66"/>
      <c r="I1276" s="66"/>
      <c r="J1276" s="66"/>
      <c r="K1276" s="66"/>
      <c r="L1276" s="66"/>
      <c r="M1276" s="188"/>
      <c r="O1276" s="66"/>
      <c r="P1276" s="66"/>
      <c r="Q1276" s="66"/>
    </row>
    <row r="1277" spans="1:17" x14ac:dyDescent="0.25">
      <c r="A1277"/>
      <c r="B1277" s="66"/>
      <c r="C1277" s="66"/>
      <c r="D1277" s="66"/>
      <c r="E1277" s="66"/>
      <c r="F1277" s="66"/>
      <c r="G1277" s="188"/>
      <c r="H1277" s="66"/>
      <c r="I1277" s="66"/>
      <c r="J1277" s="66"/>
      <c r="K1277" s="66"/>
      <c r="L1277" s="66"/>
      <c r="M1277" s="188"/>
      <c r="O1277" s="66"/>
      <c r="P1277" s="66"/>
      <c r="Q1277" s="66"/>
    </row>
    <row r="1278" spans="1:17" x14ac:dyDescent="0.25">
      <c r="A1278"/>
      <c r="B1278" s="66"/>
      <c r="C1278" s="66"/>
      <c r="D1278" s="66"/>
      <c r="E1278" s="66"/>
      <c r="F1278" s="66"/>
      <c r="G1278" s="188"/>
      <c r="H1278" s="66"/>
      <c r="I1278" s="66"/>
      <c r="J1278" s="66"/>
      <c r="K1278" s="66"/>
      <c r="L1278" s="66"/>
      <c r="M1278" s="188"/>
      <c r="O1278" s="66"/>
      <c r="P1278" s="66"/>
      <c r="Q1278" s="66"/>
    </row>
    <row r="1279" spans="1:17" x14ac:dyDescent="0.25">
      <c r="A1279"/>
      <c r="B1279" s="66"/>
      <c r="C1279" s="66"/>
      <c r="D1279" s="66"/>
      <c r="E1279" s="66"/>
      <c r="F1279" s="66"/>
      <c r="G1279" s="188"/>
      <c r="H1279" s="66"/>
      <c r="I1279" s="66"/>
      <c r="J1279" s="66"/>
      <c r="K1279" s="66"/>
      <c r="L1279" s="66"/>
      <c r="M1279" s="188"/>
      <c r="O1279" s="66"/>
      <c r="P1279" s="66"/>
      <c r="Q1279" s="66"/>
    </row>
    <row r="1280" spans="1:17" x14ac:dyDescent="0.25">
      <c r="A1280"/>
      <c r="B1280" s="66"/>
      <c r="C1280" s="66"/>
      <c r="D1280" s="66"/>
      <c r="E1280" s="66"/>
      <c r="F1280" s="66"/>
      <c r="G1280" s="188"/>
      <c r="H1280" s="66"/>
      <c r="I1280" s="66"/>
      <c r="J1280" s="66"/>
      <c r="K1280" s="66"/>
      <c r="L1280" s="66"/>
      <c r="M1280" s="188"/>
      <c r="O1280" s="66"/>
      <c r="P1280" s="66"/>
      <c r="Q1280" s="66"/>
    </row>
    <row r="1281" spans="1:17" x14ac:dyDescent="0.25">
      <c r="A1281"/>
      <c r="B1281" s="66"/>
      <c r="C1281" s="66"/>
      <c r="D1281" s="66"/>
      <c r="E1281" s="66"/>
      <c r="F1281" s="66"/>
      <c r="G1281" s="188"/>
      <c r="H1281" s="66"/>
      <c r="I1281" s="66"/>
      <c r="J1281" s="66"/>
      <c r="K1281" s="66"/>
      <c r="L1281" s="66"/>
      <c r="M1281" s="188"/>
      <c r="O1281" s="66"/>
      <c r="P1281" s="66"/>
      <c r="Q1281" s="66"/>
    </row>
    <row r="1282" spans="1:17" x14ac:dyDescent="0.25">
      <c r="A1282"/>
      <c r="B1282" s="66"/>
      <c r="C1282" s="66"/>
      <c r="D1282" s="66"/>
      <c r="E1282" s="66"/>
      <c r="F1282" s="66"/>
      <c r="G1282" s="188"/>
      <c r="H1282" s="66"/>
      <c r="I1282" s="66"/>
      <c r="J1282" s="66"/>
      <c r="K1282" s="66"/>
      <c r="L1282" s="66"/>
      <c r="M1282" s="188"/>
      <c r="O1282" s="66"/>
      <c r="P1282" s="66"/>
      <c r="Q1282" s="66"/>
    </row>
    <row r="1283" spans="1:17" x14ac:dyDescent="0.25">
      <c r="A1283"/>
      <c r="B1283" s="66"/>
      <c r="C1283" s="66"/>
      <c r="D1283" s="66"/>
      <c r="E1283" s="66"/>
      <c r="F1283" s="66"/>
      <c r="G1283" s="188"/>
      <c r="H1283" s="66"/>
      <c r="I1283" s="66"/>
      <c r="J1283" s="66"/>
      <c r="K1283" s="66"/>
      <c r="L1283" s="66"/>
      <c r="M1283" s="188"/>
      <c r="O1283" s="66"/>
      <c r="P1283" s="66"/>
      <c r="Q1283" s="66"/>
    </row>
    <row r="1284" spans="1:17" x14ac:dyDescent="0.25">
      <c r="A1284"/>
      <c r="B1284" s="66"/>
      <c r="C1284" s="66"/>
      <c r="D1284" s="66"/>
      <c r="E1284" s="66"/>
      <c r="F1284" s="66"/>
      <c r="G1284" s="188"/>
      <c r="H1284" s="66"/>
      <c r="I1284" s="66"/>
      <c r="J1284" s="66"/>
      <c r="K1284" s="66"/>
      <c r="L1284" s="66"/>
      <c r="M1284" s="188"/>
      <c r="O1284" s="66"/>
      <c r="P1284" s="66"/>
      <c r="Q1284" s="66"/>
    </row>
    <row r="1285" spans="1:17" x14ac:dyDescent="0.25">
      <c r="A1285"/>
      <c r="B1285" s="66"/>
      <c r="C1285" s="66"/>
      <c r="D1285" s="66"/>
      <c r="E1285" s="66"/>
      <c r="F1285" s="66"/>
      <c r="G1285" s="188"/>
      <c r="H1285" s="66"/>
      <c r="I1285" s="66"/>
      <c r="J1285" s="66"/>
      <c r="K1285" s="66"/>
      <c r="L1285" s="66"/>
      <c r="M1285" s="188"/>
      <c r="O1285" s="66"/>
      <c r="P1285" s="66"/>
      <c r="Q1285" s="66"/>
    </row>
    <row r="1286" spans="1:17" x14ac:dyDescent="0.25">
      <c r="A1286"/>
      <c r="B1286" s="66"/>
      <c r="C1286" s="66"/>
      <c r="D1286" s="66"/>
      <c r="E1286" s="66"/>
      <c r="F1286" s="66"/>
      <c r="G1286" s="188"/>
      <c r="H1286" s="66"/>
      <c r="I1286" s="66"/>
      <c r="J1286" s="66"/>
      <c r="K1286" s="66"/>
      <c r="L1286" s="66"/>
      <c r="M1286" s="188"/>
      <c r="O1286" s="66"/>
      <c r="P1286" s="66"/>
      <c r="Q1286" s="66"/>
    </row>
    <row r="1287" spans="1:17" x14ac:dyDescent="0.25">
      <c r="A1287"/>
      <c r="B1287" s="66"/>
      <c r="C1287" s="66"/>
      <c r="D1287" s="66"/>
      <c r="E1287" s="66"/>
      <c r="F1287" s="66"/>
      <c r="G1287" s="188"/>
      <c r="H1287" s="66"/>
      <c r="I1287" s="66"/>
      <c r="J1287" s="66"/>
      <c r="K1287" s="66"/>
      <c r="L1287" s="66"/>
      <c r="M1287" s="188"/>
      <c r="O1287" s="66"/>
      <c r="P1287" s="66"/>
      <c r="Q1287" s="66"/>
    </row>
    <row r="1288" spans="1:17" x14ac:dyDescent="0.25">
      <c r="A1288"/>
      <c r="B1288" s="66"/>
      <c r="C1288" s="66"/>
      <c r="D1288" s="66"/>
      <c r="E1288" s="66"/>
      <c r="F1288" s="66"/>
      <c r="G1288" s="188"/>
      <c r="H1288" s="66"/>
      <c r="I1288" s="66"/>
      <c r="J1288" s="66"/>
      <c r="K1288" s="66"/>
      <c r="L1288" s="66"/>
      <c r="M1288" s="188"/>
      <c r="O1288" s="66"/>
      <c r="P1288" s="66"/>
      <c r="Q1288" s="66"/>
    </row>
    <row r="1289" spans="1:17" x14ac:dyDescent="0.25">
      <c r="A1289"/>
      <c r="B1289" s="66"/>
      <c r="C1289" s="66"/>
      <c r="D1289" s="66"/>
      <c r="E1289" s="66"/>
      <c r="F1289" s="66"/>
      <c r="G1289" s="188"/>
      <c r="H1289" s="66"/>
      <c r="I1289" s="66"/>
      <c r="J1289" s="66"/>
      <c r="K1289" s="66"/>
      <c r="L1289" s="66"/>
      <c r="M1289" s="188"/>
      <c r="O1289" s="66"/>
      <c r="P1289" s="66"/>
      <c r="Q1289" s="66"/>
    </row>
    <row r="1290" spans="1:17" x14ac:dyDescent="0.25">
      <c r="A1290"/>
      <c r="B1290" s="66"/>
      <c r="C1290" s="66"/>
      <c r="D1290" s="66"/>
      <c r="E1290" s="66"/>
      <c r="F1290" s="66"/>
      <c r="G1290" s="188"/>
      <c r="H1290" s="66"/>
      <c r="I1290" s="66"/>
      <c r="J1290" s="66"/>
      <c r="K1290" s="66"/>
      <c r="L1290" s="66"/>
      <c r="M1290" s="188"/>
      <c r="O1290" s="66"/>
      <c r="P1290" s="66"/>
      <c r="Q1290" s="66"/>
    </row>
    <row r="1291" spans="1:17" x14ac:dyDescent="0.25">
      <c r="A1291"/>
      <c r="B1291" s="66"/>
      <c r="C1291" s="66"/>
      <c r="D1291" s="66"/>
      <c r="E1291" s="66"/>
      <c r="F1291" s="66"/>
      <c r="G1291" s="188"/>
      <c r="H1291" s="66"/>
      <c r="I1291" s="66"/>
      <c r="J1291" s="66"/>
      <c r="K1291" s="66"/>
      <c r="L1291" s="66"/>
      <c r="M1291" s="188"/>
      <c r="O1291" s="66"/>
      <c r="P1291" s="66"/>
      <c r="Q1291" s="66"/>
    </row>
    <row r="1292" spans="1:17" x14ac:dyDescent="0.25">
      <c r="A1292"/>
      <c r="B1292" s="66"/>
      <c r="C1292" s="66"/>
      <c r="D1292" s="66"/>
      <c r="E1292" s="66"/>
      <c r="F1292" s="66"/>
      <c r="G1292" s="188"/>
      <c r="H1292" s="66"/>
      <c r="I1292" s="66"/>
      <c r="J1292" s="66"/>
      <c r="K1292" s="66"/>
      <c r="L1292" s="66"/>
      <c r="M1292" s="188"/>
      <c r="O1292" s="66"/>
      <c r="P1292" s="66"/>
      <c r="Q1292" s="66"/>
    </row>
    <row r="1293" spans="1:17" x14ac:dyDescent="0.25">
      <c r="A1293"/>
      <c r="B1293" s="66"/>
      <c r="C1293" s="66"/>
      <c r="D1293" s="66"/>
      <c r="E1293" s="66"/>
      <c r="F1293" s="66"/>
      <c r="G1293" s="188"/>
      <c r="H1293" s="66"/>
      <c r="I1293" s="66"/>
      <c r="J1293" s="66"/>
      <c r="K1293" s="66"/>
      <c r="L1293" s="66"/>
      <c r="M1293" s="188"/>
      <c r="O1293" s="66"/>
      <c r="P1293" s="66"/>
      <c r="Q1293" s="66"/>
    </row>
    <row r="1294" spans="1:17" x14ac:dyDescent="0.25">
      <c r="A1294"/>
      <c r="B1294" s="66"/>
      <c r="C1294" s="66"/>
      <c r="D1294" s="66"/>
      <c r="E1294" s="66"/>
      <c r="F1294" s="66"/>
      <c r="G1294" s="188"/>
      <c r="H1294" s="66"/>
      <c r="I1294" s="66"/>
      <c r="J1294" s="66"/>
      <c r="K1294" s="66"/>
      <c r="L1294" s="66"/>
      <c r="M1294" s="188"/>
      <c r="O1294" s="66"/>
      <c r="P1294" s="66"/>
      <c r="Q1294" s="66"/>
    </row>
    <row r="1295" spans="1:17" x14ac:dyDescent="0.25">
      <c r="A1295"/>
      <c r="B1295" s="66"/>
      <c r="C1295" s="66"/>
      <c r="D1295" s="66"/>
      <c r="E1295" s="66"/>
      <c r="F1295" s="66"/>
      <c r="G1295" s="188"/>
      <c r="H1295" s="66"/>
      <c r="I1295" s="66"/>
      <c r="J1295" s="66"/>
      <c r="K1295" s="66"/>
      <c r="L1295" s="66"/>
      <c r="M1295" s="188"/>
      <c r="O1295" s="66"/>
      <c r="P1295" s="66"/>
      <c r="Q1295" s="66"/>
    </row>
    <row r="1296" spans="1:17" x14ac:dyDescent="0.25">
      <c r="A1296"/>
      <c r="B1296" s="66"/>
      <c r="C1296" s="66"/>
      <c r="D1296" s="66"/>
      <c r="E1296" s="66"/>
      <c r="F1296" s="66"/>
      <c r="G1296" s="188"/>
      <c r="H1296" s="66"/>
      <c r="I1296" s="66"/>
      <c r="J1296" s="66"/>
      <c r="K1296" s="66"/>
      <c r="L1296" s="66"/>
      <c r="M1296" s="188"/>
      <c r="O1296" s="66"/>
      <c r="P1296" s="66"/>
      <c r="Q1296" s="66"/>
    </row>
    <row r="1297" spans="1:17" x14ac:dyDescent="0.25">
      <c r="A1297"/>
      <c r="B1297" s="66"/>
      <c r="C1297" s="66"/>
      <c r="D1297" s="66"/>
      <c r="E1297" s="66"/>
      <c r="F1297" s="66"/>
      <c r="G1297" s="188"/>
      <c r="H1297" s="66"/>
      <c r="I1297" s="66"/>
      <c r="J1297" s="66"/>
      <c r="K1297" s="66"/>
      <c r="L1297" s="66"/>
      <c r="M1297" s="188"/>
      <c r="O1297" s="66"/>
      <c r="P1297" s="66"/>
      <c r="Q1297" s="66"/>
    </row>
    <row r="1298" spans="1:17" x14ac:dyDescent="0.25">
      <c r="A1298"/>
      <c r="B1298" s="66"/>
      <c r="C1298" s="66"/>
      <c r="D1298" s="66"/>
      <c r="E1298" s="66"/>
      <c r="F1298" s="66"/>
      <c r="G1298" s="188"/>
      <c r="H1298" s="66"/>
      <c r="I1298" s="66"/>
      <c r="J1298" s="66"/>
      <c r="K1298" s="66"/>
      <c r="L1298" s="66"/>
      <c r="M1298" s="188"/>
      <c r="O1298" s="66"/>
      <c r="P1298" s="66"/>
      <c r="Q1298" s="66"/>
    </row>
    <row r="1299" spans="1:17" x14ac:dyDescent="0.25">
      <c r="A1299"/>
      <c r="B1299" s="66"/>
      <c r="C1299" s="66"/>
      <c r="D1299" s="66"/>
      <c r="E1299" s="66"/>
      <c r="F1299" s="66"/>
      <c r="G1299" s="188"/>
      <c r="H1299" s="66"/>
      <c r="I1299" s="66"/>
      <c r="J1299" s="66"/>
      <c r="K1299" s="66"/>
      <c r="L1299" s="66"/>
      <c r="M1299" s="188"/>
      <c r="O1299" s="66"/>
      <c r="P1299" s="66"/>
      <c r="Q1299" s="66"/>
    </row>
    <row r="1300" spans="1:17" x14ac:dyDescent="0.25">
      <c r="A1300"/>
      <c r="B1300" s="66"/>
      <c r="C1300" s="66"/>
      <c r="D1300" s="66"/>
      <c r="E1300" s="66"/>
      <c r="F1300" s="66"/>
      <c r="G1300" s="188"/>
      <c r="H1300" s="66"/>
      <c r="I1300" s="66"/>
      <c r="J1300" s="66"/>
      <c r="K1300" s="66"/>
      <c r="L1300" s="66"/>
      <c r="M1300" s="188"/>
      <c r="O1300" s="66"/>
      <c r="P1300" s="66"/>
      <c r="Q1300" s="66"/>
    </row>
    <row r="1301" spans="1:17" x14ac:dyDescent="0.25">
      <c r="A1301"/>
      <c r="B1301" s="66"/>
      <c r="C1301" s="66"/>
      <c r="D1301" s="66"/>
      <c r="E1301" s="66"/>
      <c r="F1301" s="66"/>
      <c r="G1301" s="188"/>
      <c r="H1301" s="66"/>
      <c r="I1301" s="66"/>
      <c r="J1301" s="66"/>
      <c r="K1301" s="66"/>
      <c r="L1301" s="66"/>
      <c r="M1301" s="188"/>
      <c r="O1301" s="66"/>
      <c r="P1301" s="66"/>
      <c r="Q1301" s="66"/>
    </row>
    <row r="1302" spans="1:17" x14ac:dyDescent="0.25">
      <c r="A1302"/>
      <c r="B1302" s="66"/>
      <c r="C1302" s="66"/>
      <c r="D1302" s="66"/>
      <c r="E1302" s="66"/>
      <c r="F1302" s="66"/>
      <c r="G1302" s="188"/>
      <c r="H1302" s="66"/>
      <c r="I1302" s="66"/>
      <c r="J1302" s="66"/>
      <c r="K1302" s="66"/>
      <c r="L1302" s="66"/>
      <c r="M1302" s="188"/>
      <c r="O1302" s="66"/>
      <c r="P1302" s="66"/>
      <c r="Q1302" s="66"/>
    </row>
    <row r="1303" spans="1:17" x14ac:dyDescent="0.25">
      <c r="A1303"/>
      <c r="B1303" s="66"/>
      <c r="C1303" s="66"/>
      <c r="D1303" s="66"/>
      <c r="E1303" s="66"/>
      <c r="F1303" s="66"/>
      <c r="G1303" s="188"/>
      <c r="H1303" s="66"/>
      <c r="I1303" s="66"/>
      <c r="J1303" s="66"/>
      <c r="K1303" s="66"/>
      <c r="L1303" s="66"/>
      <c r="M1303" s="188"/>
      <c r="O1303" s="66"/>
      <c r="P1303" s="66"/>
      <c r="Q1303" s="66"/>
    </row>
    <row r="1304" spans="1:17" x14ac:dyDescent="0.25">
      <c r="A1304"/>
      <c r="B1304" s="66"/>
      <c r="C1304" s="66"/>
      <c r="D1304" s="66"/>
      <c r="E1304" s="66"/>
      <c r="F1304" s="66"/>
      <c r="G1304" s="188"/>
      <c r="H1304" s="66"/>
      <c r="I1304" s="66"/>
      <c r="J1304" s="66"/>
      <c r="K1304" s="66"/>
      <c r="L1304" s="66"/>
      <c r="M1304" s="188"/>
      <c r="O1304" s="66"/>
      <c r="P1304" s="66"/>
      <c r="Q1304" s="66"/>
    </row>
    <row r="1305" spans="1:17" x14ac:dyDescent="0.25">
      <c r="A1305"/>
      <c r="B1305" s="66"/>
      <c r="C1305" s="66"/>
      <c r="D1305" s="66"/>
      <c r="E1305" s="66"/>
      <c r="F1305" s="66"/>
      <c r="G1305" s="188"/>
      <c r="H1305" s="66"/>
      <c r="I1305" s="66"/>
      <c r="J1305" s="66"/>
      <c r="K1305" s="66"/>
      <c r="L1305" s="66"/>
      <c r="M1305" s="188"/>
      <c r="O1305" s="66"/>
      <c r="P1305" s="66"/>
      <c r="Q1305" s="66"/>
    </row>
    <row r="1306" spans="1:17" x14ac:dyDescent="0.25">
      <c r="A1306"/>
      <c r="B1306" s="66"/>
      <c r="C1306" s="66"/>
      <c r="D1306" s="66"/>
      <c r="E1306" s="66"/>
      <c r="F1306" s="66"/>
      <c r="G1306" s="188"/>
      <c r="H1306" s="66"/>
      <c r="I1306" s="66"/>
      <c r="J1306" s="66"/>
      <c r="K1306" s="66"/>
      <c r="L1306" s="66"/>
      <c r="M1306" s="188"/>
      <c r="O1306" s="66"/>
      <c r="P1306" s="66"/>
      <c r="Q1306" s="66"/>
    </row>
    <row r="1307" spans="1:17" x14ac:dyDescent="0.25">
      <c r="A1307"/>
      <c r="B1307" s="66"/>
      <c r="C1307" s="66"/>
      <c r="D1307" s="66"/>
      <c r="E1307" s="66"/>
      <c r="F1307" s="66"/>
      <c r="G1307" s="188"/>
      <c r="H1307" s="66"/>
      <c r="I1307" s="66"/>
      <c r="J1307" s="66"/>
      <c r="K1307" s="66"/>
      <c r="L1307" s="66"/>
      <c r="M1307" s="188"/>
      <c r="O1307" s="66"/>
      <c r="P1307" s="66"/>
      <c r="Q1307" s="66"/>
    </row>
    <row r="1308" spans="1:17" x14ac:dyDescent="0.25">
      <c r="A1308"/>
      <c r="B1308" s="66"/>
      <c r="C1308" s="66"/>
      <c r="D1308" s="66"/>
      <c r="E1308" s="66"/>
      <c r="F1308" s="66"/>
      <c r="G1308" s="188"/>
      <c r="H1308" s="66"/>
      <c r="I1308" s="66"/>
      <c r="J1308" s="66"/>
      <c r="K1308" s="66"/>
      <c r="L1308" s="66"/>
      <c r="M1308" s="188"/>
      <c r="O1308" s="66"/>
      <c r="P1308" s="66"/>
      <c r="Q1308" s="66"/>
    </row>
    <row r="1309" spans="1:17" x14ac:dyDescent="0.25">
      <c r="A1309"/>
      <c r="B1309" s="66"/>
      <c r="C1309" s="66"/>
      <c r="D1309" s="66"/>
      <c r="E1309" s="66"/>
      <c r="F1309" s="66"/>
      <c r="G1309" s="188"/>
      <c r="H1309" s="66"/>
      <c r="I1309" s="66"/>
      <c r="J1309" s="66"/>
      <c r="K1309" s="66"/>
      <c r="L1309" s="66"/>
      <c r="M1309" s="188"/>
      <c r="O1309" s="66"/>
      <c r="P1309" s="66"/>
      <c r="Q1309" s="66"/>
    </row>
    <row r="1310" spans="1:17" x14ac:dyDescent="0.25">
      <c r="A1310"/>
      <c r="B1310" s="66"/>
      <c r="C1310" s="66"/>
      <c r="D1310" s="66"/>
      <c r="E1310" s="66"/>
      <c r="F1310" s="66"/>
      <c r="G1310" s="188"/>
      <c r="H1310" s="66"/>
      <c r="I1310" s="66"/>
      <c r="J1310" s="66"/>
      <c r="K1310" s="66"/>
      <c r="L1310" s="66"/>
      <c r="M1310" s="188"/>
      <c r="O1310" s="66"/>
      <c r="P1310" s="66"/>
      <c r="Q1310" s="66"/>
    </row>
    <row r="1311" spans="1:17" x14ac:dyDescent="0.25">
      <c r="A1311"/>
      <c r="B1311" s="66"/>
      <c r="C1311" s="66"/>
      <c r="D1311" s="66"/>
      <c r="E1311" s="66"/>
      <c r="F1311" s="66"/>
      <c r="G1311" s="188"/>
      <c r="H1311" s="66"/>
      <c r="I1311" s="66"/>
      <c r="J1311" s="66"/>
      <c r="K1311" s="66"/>
      <c r="L1311" s="66"/>
      <c r="M1311" s="188"/>
      <c r="O1311" s="66"/>
      <c r="P1311" s="66"/>
      <c r="Q1311" s="66"/>
    </row>
    <row r="1312" spans="1:17" x14ac:dyDescent="0.25">
      <c r="A1312"/>
      <c r="B1312" s="66"/>
      <c r="C1312" s="66"/>
      <c r="D1312" s="66"/>
      <c r="E1312" s="66"/>
      <c r="F1312" s="66"/>
      <c r="G1312" s="188"/>
      <c r="H1312" s="66"/>
      <c r="I1312" s="66"/>
      <c r="J1312" s="66"/>
      <c r="K1312" s="66"/>
      <c r="L1312" s="66"/>
      <c r="M1312" s="188"/>
      <c r="O1312" s="66"/>
      <c r="P1312" s="66"/>
      <c r="Q1312" s="66"/>
    </row>
    <row r="1313" spans="1:17" x14ac:dyDescent="0.25">
      <c r="A1313"/>
      <c r="B1313" s="66"/>
      <c r="C1313" s="66"/>
      <c r="D1313" s="66"/>
      <c r="E1313" s="66"/>
      <c r="F1313" s="66"/>
      <c r="G1313" s="188"/>
      <c r="H1313" s="66"/>
      <c r="I1313" s="66"/>
      <c r="J1313" s="66"/>
      <c r="K1313" s="66"/>
      <c r="L1313" s="66"/>
      <c r="M1313" s="188"/>
      <c r="O1313" s="66"/>
      <c r="P1313" s="66"/>
      <c r="Q1313" s="66"/>
    </row>
    <row r="1314" spans="1:17" x14ac:dyDescent="0.25">
      <c r="A1314"/>
      <c r="B1314" s="66"/>
      <c r="C1314" s="66"/>
      <c r="D1314" s="66"/>
      <c r="E1314" s="66"/>
      <c r="F1314" s="66"/>
      <c r="G1314" s="188"/>
      <c r="H1314" s="66"/>
      <c r="I1314" s="66"/>
      <c r="J1314" s="66"/>
      <c r="K1314" s="66"/>
      <c r="L1314" s="66"/>
      <c r="M1314" s="188"/>
      <c r="O1314" s="66"/>
      <c r="P1314" s="66"/>
      <c r="Q1314" s="66"/>
    </row>
    <row r="1315" spans="1:17" x14ac:dyDescent="0.25">
      <c r="A1315"/>
      <c r="B1315" s="66"/>
      <c r="C1315" s="66"/>
      <c r="D1315" s="66"/>
      <c r="E1315" s="66"/>
      <c r="F1315" s="66"/>
      <c r="G1315" s="188"/>
      <c r="H1315" s="66"/>
      <c r="I1315" s="66"/>
      <c r="J1315" s="66"/>
      <c r="K1315" s="66"/>
      <c r="L1315" s="66"/>
      <c r="M1315" s="188"/>
      <c r="O1315" s="66"/>
      <c r="P1315" s="66"/>
      <c r="Q1315" s="66"/>
    </row>
    <row r="1316" spans="1:17" x14ac:dyDescent="0.25">
      <c r="A1316"/>
      <c r="B1316" s="66"/>
      <c r="C1316" s="66"/>
      <c r="D1316" s="66"/>
      <c r="E1316" s="66"/>
      <c r="F1316" s="66"/>
      <c r="G1316" s="188"/>
      <c r="H1316" s="66"/>
      <c r="I1316" s="66"/>
      <c r="J1316" s="66"/>
      <c r="K1316" s="66"/>
      <c r="L1316" s="66"/>
      <c r="M1316" s="188"/>
      <c r="O1316" s="66"/>
      <c r="P1316" s="66"/>
      <c r="Q1316" s="66"/>
    </row>
    <row r="1317" spans="1:17" x14ac:dyDescent="0.25">
      <c r="A1317"/>
      <c r="B1317" s="66"/>
      <c r="C1317" s="66"/>
      <c r="D1317" s="66"/>
      <c r="E1317" s="66"/>
      <c r="F1317" s="66"/>
      <c r="G1317" s="188"/>
      <c r="H1317" s="66"/>
      <c r="I1317" s="66"/>
      <c r="J1317" s="66"/>
      <c r="K1317" s="66"/>
      <c r="L1317" s="66"/>
      <c r="M1317" s="188"/>
      <c r="O1317" s="66"/>
      <c r="P1317" s="66"/>
      <c r="Q1317" s="66"/>
    </row>
    <row r="1318" spans="1:17" x14ac:dyDescent="0.25">
      <c r="A1318"/>
      <c r="B1318" s="66"/>
      <c r="C1318" s="66"/>
      <c r="D1318" s="66"/>
      <c r="E1318" s="66"/>
      <c r="F1318" s="66"/>
      <c r="G1318" s="188"/>
      <c r="H1318" s="66"/>
      <c r="I1318" s="66"/>
      <c r="J1318" s="66"/>
      <c r="K1318" s="66"/>
      <c r="L1318" s="66"/>
      <c r="M1318" s="188"/>
      <c r="O1318" s="66"/>
      <c r="P1318" s="66"/>
      <c r="Q1318" s="66"/>
    </row>
    <row r="1319" spans="1:17" x14ac:dyDescent="0.25">
      <c r="A1319"/>
      <c r="B1319" s="66"/>
      <c r="C1319" s="66"/>
      <c r="D1319" s="66"/>
      <c r="E1319" s="66"/>
      <c r="F1319" s="66"/>
      <c r="G1319" s="188"/>
      <c r="H1319" s="66"/>
      <c r="I1319" s="66"/>
      <c r="J1319" s="66"/>
      <c r="K1319" s="66"/>
      <c r="L1319" s="66"/>
      <c r="M1319" s="188"/>
      <c r="O1319" s="66"/>
      <c r="P1319" s="66"/>
      <c r="Q1319" s="66"/>
    </row>
    <row r="1320" spans="1:17" x14ac:dyDescent="0.25">
      <c r="A1320"/>
      <c r="B1320" s="66"/>
      <c r="C1320" s="66"/>
      <c r="D1320" s="66"/>
      <c r="E1320" s="66"/>
      <c r="F1320" s="66"/>
      <c r="G1320" s="188"/>
      <c r="H1320" s="66"/>
      <c r="I1320" s="66"/>
      <c r="J1320" s="66"/>
      <c r="K1320" s="66"/>
      <c r="L1320" s="66"/>
      <c r="M1320" s="188"/>
      <c r="O1320" s="66"/>
      <c r="P1320" s="66"/>
      <c r="Q1320" s="66"/>
    </row>
    <row r="1321" spans="1:17" x14ac:dyDescent="0.25">
      <c r="A1321"/>
      <c r="B1321" s="66"/>
      <c r="C1321" s="66"/>
      <c r="D1321" s="66"/>
      <c r="E1321" s="66"/>
      <c r="F1321" s="66"/>
      <c r="G1321" s="188"/>
      <c r="H1321" s="66"/>
      <c r="I1321" s="66"/>
      <c r="J1321" s="66"/>
      <c r="K1321" s="66"/>
      <c r="L1321" s="66"/>
      <c r="M1321" s="188"/>
      <c r="O1321" s="66"/>
      <c r="P1321" s="66"/>
      <c r="Q1321" s="66"/>
    </row>
    <row r="1322" spans="1:17" x14ac:dyDescent="0.25">
      <c r="A1322"/>
      <c r="B1322" s="66"/>
      <c r="C1322" s="66"/>
      <c r="D1322" s="66"/>
      <c r="E1322" s="66"/>
      <c r="F1322" s="66"/>
      <c r="G1322" s="188"/>
      <c r="H1322" s="66"/>
      <c r="I1322" s="66"/>
      <c r="J1322" s="66"/>
      <c r="K1322" s="66"/>
      <c r="L1322" s="66"/>
      <c r="M1322" s="188"/>
      <c r="O1322" s="66"/>
      <c r="P1322" s="66"/>
      <c r="Q1322" s="66"/>
    </row>
    <row r="1323" spans="1:17" x14ac:dyDescent="0.25">
      <c r="A1323"/>
      <c r="B1323" s="66"/>
      <c r="C1323" s="66"/>
      <c r="D1323" s="66"/>
      <c r="E1323" s="66"/>
      <c r="F1323" s="66"/>
      <c r="G1323" s="188"/>
      <c r="H1323" s="66"/>
      <c r="I1323" s="66"/>
      <c r="J1323" s="66"/>
      <c r="K1323" s="66"/>
      <c r="L1323" s="66"/>
      <c r="M1323" s="188"/>
      <c r="O1323" s="66"/>
      <c r="P1323" s="66"/>
      <c r="Q1323" s="66"/>
    </row>
    <row r="1324" spans="1:17" x14ac:dyDescent="0.25">
      <c r="A1324"/>
      <c r="B1324" s="66"/>
      <c r="C1324" s="66"/>
      <c r="D1324" s="66"/>
      <c r="E1324" s="66"/>
      <c r="F1324" s="66"/>
      <c r="G1324" s="188"/>
      <c r="H1324" s="66"/>
      <c r="I1324" s="66"/>
      <c r="J1324" s="66"/>
      <c r="K1324" s="66"/>
      <c r="L1324" s="66"/>
      <c r="M1324" s="188"/>
      <c r="O1324" s="66"/>
      <c r="P1324" s="66"/>
      <c r="Q1324" s="66"/>
    </row>
    <row r="1325" spans="1:17" x14ac:dyDescent="0.25">
      <c r="A1325"/>
      <c r="B1325" s="66"/>
      <c r="C1325" s="66"/>
      <c r="D1325" s="66"/>
      <c r="E1325" s="66"/>
      <c r="F1325" s="66"/>
      <c r="G1325" s="188"/>
      <c r="H1325" s="66"/>
      <c r="I1325" s="66"/>
      <c r="J1325" s="66"/>
      <c r="K1325" s="66"/>
      <c r="L1325" s="66"/>
      <c r="M1325" s="188"/>
      <c r="O1325" s="66"/>
      <c r="P1325" s="66"/>
      <c r="Q1325" s="66"/>
    </row>
    <row r="1326" spans="1:17" x14ac:dyDescent="0.25">
      <c r="A1326"/>
      <c r="B1326" s="66"/>
      <c r="C1326" s="66"/>
      <c r="D1326" s="66"/>
      <c r="E1326" s="66"/>
      <c r="F1326" s="66"/>
      <c r="G1326" s="188"/>
      <c r="H1326" s="66"/>
      <c r="I1326" s="66"/>
      <c r="J1326" s="66"/>
      <c r="K1326" s="66"/>
      <c r="L1326" s="66"/>
      <c r="M1326" s="188"/>
      <c r="O1326" s="66"/>
      <c r="P1326" s="66"/>
      <c r="Q1326" s="66"/>
    </row>
    <row r="1327" spans="1:17" x14ac:dyDescent="0.25">
      <c r="A1327"/>
      <c r="B1327" s="66"/>
      <c r="C1327" s="66"/>
      <c r="D1327" s="66"/>
      <c r="E1327" s="66"/>
      <c r="F1327" s="66"/>
      <c r="G1327" s="188"/>
      <c r="H1327" s="66"/>
      <c r="I1327" s="66"/>
      <c r="J1327" s="66"/>
      <c r="K1327" s="66"/>
      <c r="L1327" s="66"/>
      <c r="M1327" s="188"/>
      <c r="O1327" s="66"/>
      <c r="P1327" s="66"/>
      <c r="Q1327" s="66"/>
    </row>
    <row r="1328" spans="1:17" x14ac:dyDescent="0.25">
      <c r="A1328"/>
      <c r="B1328" s="66"/>
      <c r="C1328" s="66"/>
      <c r="D1328" s="66"/>
      <c r="E1328" s="66"/>
      <c r="F1328" s="66"/>
      <c r="G1328" s="188"/>
      <c r="H1328" s="66"/>
      <c r="I1328" s="66"/>
      <c r="J1328" s="66"/>
      <c r="K1328" s="66"/>
      <c r="L1328" s="66"/>
      <c r="M1328" s="188"/>
      <c r="O1328" s="66"/>
      <c r="P1328" s="66"/>
      <c r="Q1328" s="66"/>
    </row>
    <row r="1329" spans="1:17" x14ac:dyDescent="0.25">
      <c r="A1329"/>
      <c r="B1329" s="66"/>
      <c r="C1329" s="66"/>
      <c r="D1329" s="66"/>
      <c r="E1329" s="66"/>
      <c r="F1329" s="66"/>
      <c r="G1329" s="188"/>
      <c r="H1329" s="66"/>
      <c r="I1329" s="66"/>
      <c r="J1329" s="66"/>
      <c r="K1329" s="66"/>
      <c r="L1329" s="66"/>
      <c r="M1329" s="188"/>
      <c r="O1329" s="66"/>
      <c r="P1329" s="66"/>
      <c r="Q1329" s="66"/>
    </row>
    <row r="1330" spans="1:17" x14ac:dyDescent="0.25">
      <c r="A1330"/>
      <c r="B1330" s="66"/>
      <c r="C1330" s="66"/>
      <c r="D1330" s="66"/>
      <c r="E1330" s="66"/>
      <c r="F1330" s="66"/>
      <c r="G1330" s="188"/>
      <c r="H1330" s="66"/>
      <c r="I1330" s="66"/>
      <c r="J1330" s="66"/>
      <c r="K1330" s="66"/>
      <c r="L1330" s="66"/>
      <c r="M1330" s="188"/>
      <c r="O1330" s="66"/>
      <c r="P1330" s="66"/>
      <c r="Q1330" s="66"/>
    </row>
    <row r="1331" spans="1:17" x14ac:dyDescent="0.25">
      <c r="A1331"/>
      <c r="B1331" s="66"/>
      <c r="C1331" s="66"/>
      <c r="D1331" s="66"/>
      <c r="E1331" s="66"/>
      <c r="F1331" s="66"/>
      <c r="G1331" s="188"/>
      <c r="H1331" s="66"/>
      <c r="I1331" s="66"/>
      <c r="J1331" s="66"/>
      <c r="K1331" s="66"/>
      <c r="L1331" s="66"/>
      <c r="M1331" s="188"/>
      <c r="O1331" s="66"/>
      <c r="P1331" s="66"/>
      <c r="Q1331" s="66"/>
    </row>
    <row r="1332" spans="1:17" x14ac:dyDescent="0.25">
      <c r="A1332"/>
      <c r="B1332" s="66"/>
      <c r="C1332" s="66"/>
      <c r="D1332" s="66"/>
      <c r="E1332" s="66"/>
      <c r="F1332" s="66"/>
      <c r="G1332" s="188"/>
      <c r="H1332" s="66"/>
      <c r="I1332" s="66"/>
      <c r="J1332" s="66"/>
      <c r="K1332" s="66"/>
      <c r="L1332" s="66"/>
      <c r="M1332" s="188"/>
      <c r="O1332" s="66"/>
      <c r="P1332" s="66"/>
      <c r="Q1332" s="66"/>
    </row>
    <row r="1333" spans="1:17" x14ac:dyDescent="0.25">
      <c r="A1333"/>
      <c r="B1333" s="66"/>
      <c r="C1333" s="66"/>
      <c r="D1333" s="66"/>
      <c r="E1333" s="66"/>
      <c r="F1333" s="66"/>
      <c r="G1333" s="188"/>
      <c r="H1333" s="66"/>
      <c r="I1333" s="66"/>
      <c r="J1333" s="66"/>
      <c r="K1333" s="66"/>
      <c r="L1333" s="66"/>
      <c r="M1333" s="188"/>
      <c r="O1333" s="66"/>
      <c r="P1333" s="66"/>
      <c r="Q1333" s="66"/>
    </row>
  </sheetData>
  <mergeCells count="2">
    <mergeCell ref="B138:C138"/>
    <mergeCell ref="H138:I1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BD69-8B3E-43F2-8B82-77FA196D9ED9}">
  <dimension ref="A1:K128"/>
  <sheetViews>
    <sheetView workbookViewId="0">
      <pane xSplit="1" ySplit="3" topLeftCell="B106" activePane="bottomRight" state="frozen"/>
      <selection pane="topRight" activeCell="B1" sqref="B1"/>
      <selection pane="bottomLeft" activeCell="A4" sqref="A4"/>
      <selection pane="bottomRight" activeCell="B79" sqref="B79"/>
    </sheetView>
  </sheetViews>
  <sheetFormatPr baseColWidth="10" defaultRowHeight="15" x14ac:dyDescent="0.25"/>
  <cols>
    <col min="1" max="1" width="49" bestFit="1" customWidth="1"/>
  </cols>
  <sheetData>
    <row r="1" spans="1:11" x14ac:dyDescent="0.25">
      <c r="A1" s="1"/>
    </row>
    <row r="2" spans="1:11" x14ac:dyDescent="0.25">
      <c r="A2" s="2" t="s">
        <v>241</v>
      </c>
      <c r="B2" s="65">
        <f>C2+E2</f>
        <v>2</v>
      </c>
      <c r="C2" s="65">
        <f>REST!C2</f>
        <v>1</v>
      </c>
      <c r="D2" s="65"/>
      <c r="E2" s="65">
        <f>REST!E2</f>
        <v>1</v>
      </c>
      <c r="G2" s="65">
        <f>H2+J2</f>
        <v>62000</v>
      </c>
      <c r="H2" s="65">
        <f>REST!H2</f>
        <v>62000</v>
      </c>
      <c r="I2" s="65"/>
      <c r="J2" s="65">
        <f>REST!J2</f>
        <v>0</v>
      </c>
    </row>
    <row r="3" spans="1:11" ht="30" x14ac:dyDescent="0.25">
      <c r="A3" s="184" t="s">
        <v>306</v>
      </c>
      <c r="B3" s="235" t="s">
        <v>330</v>
      </c>
      <c r="C3" s="236" t="s">
        <v>128</v>
      </c>
      <c r="D3" s="236" t="s">
        <v>215</v>
      </c>
      <c r="E3" s="236" t="s">
        <v>130</v>
      </c>
      <c r="F3" s="237"/>
      <c r="G3" s="82" t="s">
        <v>212</v>
      </c>
      <c r="H3" s="83" t="s">
        <v>128</v>
      </c>
      <c r="I3" s="83" t="s">
        <v>215</v>
      </c>
      <c r="J3" s="83" t="s">
        <v>130</v>
      </c>
      <c r="K3" s="232"/>
    </row>
    <row r="4" spans="1:11" x14ac:dyDescent="0.25">
      <c r="A4" s="20" t="s">
        <v>29</v>
      </c>
      <c r="B4" s="238">
        <f>REST!B4</f>
        <v>0</v>
      </c>
      <c r="C4" s="238">
        <f>B4/$B$2*$C$2</f>
        <v>0</v>
      </c>
      <c r="D4" s="238"/>
      <c r="E4" s="238">
        <f>B4/$B$2*$E$2</f>
        <v>0</v>
      </c>
      <c r="F4" s="239">
        <f t="shared" ref="F4:F67" si="0">B4-C4-D4-E4</f>
        <v>0</v>
      </c>
      <c r="G4" s="233">
        <f>REST!G4</f>
        <v>0</v>
      </c>
      <c r="H4" s="233">
        <f>G4/$B$2*$C$2</f>
        <v>0</v>
      </c>
      <c r="I4" s="233"/>
      <c r="J4" s="233">
        <f>G4/$B$2*$E$2</f>
        <v>0</v>
      </c>
      <c r="K4" s="234">
        <f t="shared" ref="K4:K67" si="1">G4-H4-I4-J4</f>
        <v>0</v>
      </c>
    </row>
    <row r="5" spans="1:11" x14ac:dyDescent="0.25">
      <c r="A5" s="20" t="s">
        <v>88</v>
      </c>
      <c r="B5" s="238">
        <f>REST!B5</f>
        <v>0</v>
      </c>
      <c r="C5" s="238"/>
      <c r="D5" s="238"/>
      <c r="E5" s="238"/>
      <c r="F5" s="239">
        <f t="shared" si="0"/>
        <v>0</v>
      </c>
      <c r="G5" s="233">
        <f>REST!G5</f>
        <v>0</v>
      </c>
      <c r="H5" s="233"/>
      <c r="I5" s="233"/>
      <c r="J5" s="233"/>
      <c r="K5" s="234">
        <f t="shared" si="1"/>
        <v>0</v>
      </c>
    </row>
    <row r="6" spans="1:11" x14ac:dyDescent="0.25">
      <c r="A6" s="5" t="s">
        <v>89</v>
      </c>
      <c r="B6" s="238">
        <f>REST!B6</f>
        <v>0</v>
      </c>
      <c r="C6" s="238"/>
      <c r="D6" s="238"/>
      <c r="E6" s="238"/>
      <c r="F6" s="239">
        <f t="shared" si="0"/>
        <v>0</v>
      </c>
      <c r="G6" s="233">
        <f>REST!G6</f>
        <v>0</v>
      </c>
      <c r="H6" s="233"/>
      <c r="I6" s="233"/>
      <c r="J6" s="233"/>
      <c r="K6" s="234">
        <f t="shared" si="1"/>
        <v>0</v>
      </c>
    </row>
    <row r="7" spans="1:11" x14ac:dyDescent="0.25">
      <c r="A7" s="5" t="s">
        <v>90</v>
      </c>
      <c r="B7" s="238">
        <f>REST!B7</f>
        <v>0</v>
      </c>
      <c r="C7" s="238"/>
      <c r="D7" s="238"/>
      <c r="E7" s="238"/>
      <c r="F7" s="239">
        <f t="shared" si="0"/>
        <v>0</v>
      </c>
      <c r="G7" s="233">
        <f>REST!G7</f>
        <v>0</v>
      </c>
      <c r="H7" s="233"/>
      <c r="I7" s="233"/>
      <c r="J7" s="233"/>
      <c r="K7" s="234">
        <f t="shared" si="1"/>
        <v>0</v>
      </c>
    </row>
    <row r="8" spans="1:11" x14ac:dyDescent="0.25">
      <c r="A8" s="20" t="s">
        <v>30</v>
      </c>
      <c r="B8" s="238">
        <f>REST!B8</f>
        <v>276</v>
      </c>
      <c r="C8" s="238"/>
      <c r="D8" s="238"/>
      <c r="E8" s="238"/>
      <c r="F8" s="239">
        <f t="shared" si="0"/>
        <v>276</v>
      </c>
      <c r="G8" s="233">
        <f>REST!G8</f>
        <v>0</v>
      </c>
      <c r="H8" s="233">
        <v>223</v>
      </c>
      <c r="I8" s="233"/>
      <c r="J8" s="233">
        <v>40</v>
      </c>
      <c r="K8" s="234">
        <f t="shared" si="1"/>
        <v>-263</v>
      </c>
    </row>
    <row r="9" spans="1:11" x14ac:dyDescent="0.25">
      <c r="A9" s="20" t="s">
        <v>91</v>
      </c>
      <c r="B9" s="238">
        <f>REST!B9</f>
        <v>0</v>
      </c>
      <c r="C9" s="238"/>
      <c r="D9" s="238"/>
      <c r="E9" s="238"/>
      <c r="F9" s="239">
        <f t="shared" si="0"/>
        <v>0</v>
      </c>
      <c r="G9" s="233">
        <f>REST!G9</f>
        <v>0</v>
      </c>
      <c r="H9" s="233"/>
      <c r="I9" s="233"/>
      <c r="J9" s="233"/>
      <c r="K9" s="234">
        <f t="shared" si="1"/>
        <v>0</v>
      </c>
    </row>
    <row r="10" spans="1:11" x14ac:dyDescent="0.25">
      <c r="A10" s="20" t="s">
        <v>92</v>
      </c>
      <c r="B10" s="238">
        <f>REST!B10</f>
        <v>0</v>
      </c>
      <c r="C10" s="238"/>
      <c r="D10" s="238"/>
      <c r="E10" s="238"/>
      <c r="F10" s="239">
        <f t="shared" si="0"/>
        <v>0</v>
      </c>
      <c r="G10" s="233">
        <f>REST!G10</f>
        <v>0</v>
      </c>
      <c r="H10" s="233"/>
      <c r="I10" s="233"/>
      <c r="J10" s="233"/>
      <c r="K10" s="234">
        <f t="shared" si="1"/>
        <v>0</v>
      </c>
    </row>
    <row r="11" spans="1:11" x14ac:dyDescent="0.25">
      <c r="A11" s="20" t="s">
        <v>2</v>
      </c>
      <c r="B11" s="238">
        <f>REST!B11</f>
        <v>0</v>
      </c>
      <c r="C11" s="238"/>
      <c r="D11" s="238"/>
      <c r="E11" s="238"/>
      <c r="F11" s="239">
        <f t="shared" si="0"/>
        <v>0</v>
      </c>
      <c r="G11" s="233">
        <f>REST!G11</f>
        <v>0</v>
      </c>
      <c r="H11" s="233">
        <v>840</v>
      </c>
      <c r="I11" s="233"/>
      <c r="J11" s="233"/>
      <c r="K11" s="234">
        <f t="shared" si="1"/>
        <v>-840</v>
      </c>
    </row>
    <row r="12" spans="1:11" x14ac:dyDescent="0.25">
      <c r="A12" s="20" t="s">
        <v>266</v>
      </c>
      <c r="B12" s="238">
        <f>REST!B12</f>
        <v>0</v>
      </c>
      <c r="C12" s="238">
        <f>B12/$B$2*$C$2</f>
        <v>0</v>
      </c>
      <c r="D12" s="238"/>
      <c r="E12" s="238">
        <f>B12/$B$2*$E$2</f>
        <v>0</v>
      </c>
      <c r="F12" s="239">
        <f t="shared" si="0"/>
        <v>0</v>
      </c>
      <c r="G12" s="233">
        <f>REST!G12</f>
        <v>0</v>
      </c>
      <c r="H12" s="233">
        <f>G12/$B$2*$C$2</f>
        <v>0</v>
      </c>
      <c r="I12" s="233"/>
      <c r="J12" s="233">
        <f>G12/$B$2*$E$2</f>
        <v>0</v>
      </c>
      <c r="K12" s="234">
        <f t="shared" si="1"/>
        <v>0</v>
      </c>
    </row>
    <row r="13" spans="1:11" x14ac:dyDescent="0.25">
      <c r="A13" s="20" t="s">
        <v>31</v>
      </c>
      <c r="B13" s="238">
        <f>REST!B13</f>
        <v>0</v>
      </c>
      <c r="C13" s="238"/>
      <c r="D13" s="238"/>
      <c r="E13" s="238"/>
      <c r="F13" s="239">
        <f t="shared" si="0"/>
        <v>0</v>
      </c>
      <c r="G13" s="233">
        <f>REST!G13</f>
        <v>0</v>
      </c>
      <c r="H13" s="233">
        <v>1920</v>
      </c>
      <c r="I13" s="233"/>
      <c r="J13" s="233">
        <v>2250</v>
      </c>
      <c r="K13" s="234">
        <f t="shared" si="1"/>
        <v>-4170</v>
      </c>
    </row>
    <row r="14" spans="1:11" x14ac:dyDescent="0.25">
      <c r="A14" s="5" t="s">
        <v>8</v>
      </c>
      <c r="B14" s="238">
        <f>REST!B14</f>
        <v>0</v>
      </c>
      <c r="C14" s="238"/>
      <c r="D14" s="238"/>
      <c r="E14" s="238"/>
      <c r="F14" s="239">
        <f t="shared" si="0"/>
        <v>0</v>
      </c>
      <c r="G14" s="233">
        <f>REST!G14</f>
        <v>0</v>
      </c>
      <c r="H14" s="233">
        <v>6420</v>
      </c>
      <c r="I14" s="233"/>
      <c r="J14" s="233">
        <v>4167</v>
      </c>
      <c r="K14" s="234">
        <f t="shared" si="1"/>
        <v>-10587</v>
      </c>
    </row>
    <row r="15" spans="1:11" x14ac:dyDescent="0.25">
      <c r="A15" s="20" t="s">
        <v>21</v>
      </c>
      <c r="B15" s="238">
        <f>REST!B15</f>
        <v>0</v>
      </c>
      <c r="C15" s="238"/>
      <c r="D15" s="238"/>
      <c r="E15" s="238"/>
      <c r="F15" s="239">
        <f t="shared" si="0"/>
        <v>0</v>
      </c>
      <c r="G15" s="233">
        <f>REST!G15</f>
        <v>0</v>
      </c>
      <c r="H15" s="233">
        <v>420</v>
      </c>
      <c r="I15" s="233"/>
      <c r="J15" s="233">
        <v>167</v>
      </c>
      <c r="K15" s="234">
        <f t="shared" si="1"/>
        <v>-587</v>
      </c>
    </row>
    <row r="16" spans="1:11" x14ac:dyDescent="0.25">
      <c r="A16" s="20" t="s">
        <v>32</v>
      </c>
      <c r="B16" s="238">
        <f>REST!B16</f>
        <v>0</v>
      </c>
      <c r="C16" s="238">
        <f>B16/$B$2*$C$2</f>
        <v>0</v>
      </c>
      <c r="D16" s="238"/>
      <c r="E16" s="238">
        <f>B16/$B$2*$E$2</f>
        <v>0</v>
      </c>
      <c r="F16" s="239">
        <f t="shared" si="0"/>
        <v>0</v>
      </c>
      <c r="G16" s="233">
        <f>REST!G16</f>
        <v>0</v>
      </c>
      <c r="H16" s="233">
        <f>G16/$B$2*$C$2</f>
        <v>0</v>
      </c>
      <c r="I16" s="233"/>
      <c r="J16" s="233">
        <f>G16/$B$2*$E$2</f>
        <v>0</v>
      </c>
      <c r="K16" s="234">
        <f t="shared" si="1"/>
        <v>0</v>
      </c>
    </row>
    <row r="17" spans="1:11" x14ac:dyDescent="0.25">
      <c r="A17" s="20" t="s">
        <v>93</v>
      </c>
      <c r="B17" s="238">
        <f>REST!B17</f>
        <v>0</v>
      </c>
      <c r="C17" s="238"/>
      <c r="D17" s="238"/>
      <c r="E17" s="238"/>
      <c r="F17" s="239">
        <f t="shared" si="0"/>
        <v>0</v>
      </c>
      <c r="G17" s="233">
        <f>REST!G17</f>
        <v>0</v>
      </c>
      <c r="H17" s="233">
        <v>500</v>
      </c>
      <c r="I17" s="233"/>
      <c r="J17" s="233">
        <v>500</v>
      </c>
      <c r="K17" s="234">
        <f t="shared" si="1"/>
        <v>-1000</v>
      </c>
    </row>
    <row r="18" spans="1:11" x14ac:dyDescent="0.25">
      <c r="A18" s="20" t="s">
        <v>33</v>
      </c>
      <c r="B18" s="238">
        <f>REST!B18</f>
        <v>0</v>
      </c>
      <c r="C18" s="238"/>
      <c r="D18" s="238"/>
      <c r="E18" s="238"/>
      <c r="F18" s="239">
        <f t="shared" si="0"/>
        <v>0</v>
      </c>
      <c r="G18" s="233">
        <f>REST!G18</f>
        <v>0</v>
      </c>
      <c r="H18" s="233"/>
      <c r="I18" s="233"/>
      <c r="J18" s="233"/>
      <c r="K18" s="234">
        <f t="shared" si="1"/>
        <v>0</v>
      </c>
    </row>
    <row r="19" spans="1:11" x14ac:dyDescent="0.25">
      <c r="A19" s="20" t="s">
        <v>94</v>
      </c>
      <c r="B19" s="238">
        <f>REST!B19</f>
        <v>0</v>
      </c>
      <c r="C19" s="238"/>
      <c r="D19" s="238"/>
      <c r="E19" s="238"/>
      <c r="F19" s="239">
        <f t="shared" si="0"/>
        <v>0</v>
      </c>
      <c r="G19" s="233">
        <f>REST!G19</f>
        <v>0</v>
      </c>
      <c r="H19" s="233"/>
      <c r="I19" s="233"/>
      <c r="J19" s="233"/>
      <c r="K19" s="234">
        <f t="shared" si="1"/>
        <v>0</v>
      </c>
    </row>
    <row r="20" spans="1:11" x14ac:dyDescent="0.25">
      <c r="A20" s="5" t="s">
        <v>95</v>
      </c>
      <c r="B20" s="238">
        <f>REST!B20</f>
        <v>0</v>
      </c>
      <c r="C20" s="238"/>
      <c r="D20" s="238"/>
      <c r="E20" s="238"/>
      <c r="F20" s="239">
        <f t="shared" si="0"/>
        <v>0</v>
      </c>
      <c r="G20" s="233">
        <f>REST!G20</f>
        <v>0</v>
      </c>
      <c r="H20" s="233"/>
      <c r="I20" s="233"/>
      <c r="J20" s="233"/>
      <c r="K20" s="234">
        <f t="shared" si="1"/>
        <v>0</v>
      </c>
    </row>
    <row r="21" spans="1:11" x14ac:dyDescent="0.25">
      <c r="A21" s="20" t="s">
        <v>34</v>
      </c>
      <c r="B21" s="238">
        <f>REST!B21</f>
        <v>0</v>
      </c>
      <c r="C21" s="238">
        <f>B21/$B$2*$C$2</f>
        <v>0</v>
      </c>
      <c r="D21" s="238"/>
      <c r="E21" s="238">
        <f>B21/$B$2*$E$2</f>
        <v>0</v>
      </c>
      <c r="F21" s="239">
        <f t="shared" si="0"/>
        <v>0</v>
      </c>
      <c r="G21" s="233">
        <f>REST!G21</f>
        <v>0</v>
      </c>
      <c r="H21" s="233">
        <f>G21/$B$2*$C$2</f>
        <v>0</v>
      </c>
      <c r="I21" s="233"/>
      <c r="J21" s="233">
        <f>G21/$B$2*$E$2</f>
        <v>0</v>
      </c>
      <c r="K21" s="234">
        <f t="shared" si="1"/>
        <v>0</v>
      </c>
    </row>
    <row r="22" spans="1:11" x14ac:dyDescent="0.25">
      <c r="A22" s="20" t="s">
        <v>35</v>
      </c>
      <c r="B22" s="238">
        <f>REST!B22</f>
        <v>0</v>
      </c>
      <c r="C22" s="238">
        <f>B22/$B$2*$C$2</f>
        <v>0</v>
      </c>
      <c r="D22" s="238"/>
      <c r="E22" s="238">
        <f>B22/$B$2*$E$2</f>
        <v>0</v>
      </c>
      <c r="F22" s="239">
        <f t="shared" si="0"/>
        <v>0</v>
      </c>
      <c r="G22" s="233">
        <f>REST!G22</f>
        <v>0</v>
      </c>
      <c r="H22" s="233">
        <f>G22/$B$2*$C$2</f>
        <v>0</v>
      </c>
      <c r="I22" s="233"/>
      <c r="J22" s="233">
        <f>G22/$B$2*$E$2</f>
        <v>0</v>
      </c>
      <c r="K22" s="234">
        <f t="shared" si="1"/>
        <v>0</v>
      </c>
    </row>
    <row r="23" spans="1:11" x14ac:dyDescent="0.25">
      <c r="A23" s="20" t="s">
        <v>36</v>
      </c>
      <c r="B23" s="238">
        <f>REST!B23</f>
        <v>0</v>
      </c>
      <c r="C23" s="238">
        <f>B23/$B$2*$C$2</f>
        <v>0</v>
      </c>
      <c r="D23" s="238"/>
      <c r="E23" s="238">
        <f>B23/$B$2*$E$2</f>
        <v>0</v>
      </c>
      <c r="F23" s="239">
        <f t="shared" si="0"/>
        <v>0</v>
      </c>
      <c r="G23" s="233">
        <f>REST!G23</f>
        <v>0</v>
      </c>
      <c r="H23" s="233">
        <f>G23/$B$2*$C$2</f>
        <v>0</v>
      </c>
      <c r="I23" s="233"/>
      <c r="J23" s="233">
        <f>G23/$B$2*$E$2</f>
        <v>0</v>
      </c>
      <c r="K23" s="234">
        <f t="shared" si="1"/>
        <v>0</v>
      </c>
    </row>
    <row r="24" spans="1:11" x14ac:dyDescent="0.25">
      <c r="A24" s="20" t="s">
        <v>9</v>
      </c>
      <c r="B24" s="238">
        <f>REST!B24</f>
        <v>0</v>
      </c>
      <c r="C24" s="238">
        <f>B24/$B$2*$C$2</f>
        <v>0</v>
      </c>
      <c r="D24" s="238"/>
      <c r="E24" s="238">
        <f>B24/$B$2*$E$2</f>
        <v>0</v>
      </c>
      <c r="F24" s="239">
        <f t="shared" si="0"/>
        <v>0</v>
      </c>
      <c r="G24" s="233">
        <f>REST!G24</f>
        <v>0</v>
      </c>
      <c r="H24" s="233">
        <f>G24/$B$2*$C$2</f>
        <v>0</v>
      </c>
      <c r="I24" s="233"/>
      <c r="J24" s="233">
        <f>G24/$B$2*$E$2</f>
        <v>0</v>
      </c>
      <c r="K24" s="234">
        <f t="shared" si="1"/>
        <v>0</v>
      </c>
    </row>
    <row r="25" spans="1:11" x14ac:dyDescent="0.25">
      <c r="A25" s="20" t="s">
        <v>268</v>
      </c>
      <c r="B25" s="238">
        <f>REST!B25</f>
        <v>0</v>
      </c>
      <c r="C25" s="238"/>
      <c r="D25" s="238"/>
      <c r="E25" s="238"/>
      <c r="F25" s="239">
        <f t="shared" si="0"/>
        <v>0</v>
      </c>
      <c r="G25" s="233">
        <f>REST!G25</f>
        <v>0</v>
      </c>
      <c r="H25" s="233">
        <v>8170</v>
      </c>
      <c r="I25" s="233"/>
      <c r="J25" s="233">
        <v>6910</v>
      </c>
      <c r="K25" s="234">
        <f t="shared" si="1"/>
        <v>-15080</v>
      </c>
    </row>
    <row r="26" spans="1:11" x14ac:dyDescent="0.25">
      <c r="A26" s="20" t="s">
        <v>96</v>
      </c>
      <c r="B26" s="238">
        <f>REST!B26</f>
        <v>0</v>
      </c>
      <c r="C26" s="238"/>
      <c r="D26" s="238"/>
      <c r="E26" s="238"/>
      <c r="F26" s="239">
        <f t="shared" si="0"/>
        <v>0</v>
      </c>
      <c r="G26" s="233">
        <f>REST!G26</f>
        <v>0</v>
      </c>
      <c r="H26" s="233">
        <v>1920</v>
      </c>
      <c r="I26" s="233"/>
      <c r="J26" s="233">
        <v>1667</v>
      </c>
      <c r="K26" s="234">
        <f t="shared" si="1"/>
        <v>-3587</v>
      </c>
    </row>
    <row r="27" spans="1:11" x14ac:dyDescent="0.25">
      <c r="A27" s="20" t="s">
        <v>37</v>
      </c>
      <c r="B27" s="238">
        <f>REST!B27</f>
        <v>0</v>
      </c>
      <c r="C27" s="238">
        <f>B27/$B$2*$C$2</f>
        <v>0</v>
      </c>
      <c r="D27" s="238"/>
      <c r="E27" s="238">
        <f>B27/$B$2*$E$2</f>
        <v>0</v>
      </c>
      <c r="F27" s="239">
        <f t="shared" si="0"/>
        <v>0</v>
      </c>
      <c r="G27" s="233">
        <f>REST!G27</f>
        <v>0</v>
      </c>
      <c r="H27" s="233">
        <f>G27/$B$2*$C$2</f>
        <v>0</v>
      </c>
      <c r="I27" s="233"/>
      <c r="J27" s="233">
        <f>G27/$B$2*$E$2</f>
        <v>0</v>
      </c>
      <c r="K27" s="234">
        <f t="shared" si="1"/>
        <v>0</v>
      </c>
    </row>
    <row r="28" spans="1:11" x14ac:dyDescent="0.25">
      <c r="A28" s="21" t="s">
        <v>97</v>
      </c>
      <c r="B28" s="238">
        <f>REST!B28</f>
        <v>0</v>
      </c>
      <c r="C28" s="238">
        <f>B28/$B$2*$C$2</f>
        <v>0</v>
      </c>
      <c r="D28" s="238"/>
      <c r="E28" s="238">
        <f>B28/$B$2*$E$2</f>
        <v>0</v>
      </c>
      <c r="F28" s="239">
        <f t="shared" si="0"/>
        <v>0</v>
      </c>
      <c r="G28" s="233">
        <f>REST!G28</f>
        <v>0</v>
      </c>
      <c r="H28" s="233">
        <f>G28/$B$2*$C$2</f>
        <v>0</v>
      </c>
      <c r="I28" s="233"/>
      <c r="J28" s="233">
        <f>G28/$B$2*$E$2</f>
        <v>0</v>
      </c>
      <c r="K28" s="234">
        <f t="shared" si="1"/>
        <v>0</v>
      </c>
    </row>
    <row r="29" spans="1:11" x14ac:dyDescent="0.25">
      <c r="A29" s="20" t="s">
        <v>38</v>
      </c>
      <c r="B29" s="238">
        <f>REST!B29</f>
        <v>13</v>
      </c>
      <c r="C29" s="238">
        <f>B29/$B$2*$C$2</f>
        <v>6.5</v>
      </c>
      <c r="D29" s="238"/>
      <c r="E29" s="238">
        <f>B29/$B$2*$E$2</f>
        <v>6.5</v>
      </c>
      <c r="F29" s="239">
        <f t="shared" si="0"/>
        <v>0</v>
      </c>
      <c r="G29" s="233">
        <f>REST!G29</f>
        <v>0</v>
      </c>
      <c r="H29" s="233">
        <f>G29/$B$2*$C$2</f>
        <v>0</v>
      </c>
      <c r="I29" s="233"/>
      <c r="J29" s="233">
        <f>G29/$B$2*$E$2</f>
        <v>0</v>
      </c>
      <c r="K29" s="234">
        <f t="shared" si="1"/>
        <v>0</v>
      </c>
    </row>
    <row r="30" spans="1:11" x14ac:dyDescent="0.25">
      <c r="A30" s="20" t="s">
        <v>39</v>
      </c>
      <c r="B30" s="238">
        <f>REST!B30</f>
        <v>0</v>
      </c>
      <c r="C30" s="238"/>
      <c r="D30" s="238"/>
      <c r="E30" s="238"/>
      <c r="F30" s="239">
        <f t="shared" si="0"/>
        <v>0</v>
      </c>
      <c r="G30" s="233">
        <f>REST!G30</f>
        <v>0</v>
      </c>
      <c r="H30" s="233"/>
      <c r="I30" s="233"/>
      <c r="J30" s="233"/>
      <c r="K30" s="234">
        <f t="shared" si="1"/>
        <v>0</v>
      </c>
    </row>
    <row r="31" spans="1:11" x14ac:dyDescent="0.25">
      <c r="A31" s="5" t="s">
        <v>98</v>
      </c>
      <c r="B31" s="238">
        <f>REST!B31</f>
        <v>0</v>
      </c>
      <c r="C31" s="238"/>
      <c r="D31" s="238"/>
      <c r="E31" s="238"/>
      <c r="F31" s="239">
        <f t="shared" si="0"/>
        <v>0</v>
      </c>
      <c r="G31" s="233">
        <f>REST!G31</f>
        <v>0</v>
      </c>
      <c r="H31" s="233"/>
      <c r="I31" s="233"/>
      <c r="J31" s="233"/>
      <c r="K31" s="234">
        <f t="shared" si="1"/>
        <v>0</v>
      </c>
    </row>
    <row r="32" spans="1:11" x14ac:dyDescent="0.25">
      <c r="A32" s="20" t="s">
        <v>22</v>
      </c>
      <c r="B32" s="238">
        <f>REST!B32</f>
        <v>0</v>
      </c>
      <c r="C32" s="238">
        <f>B32/$B$2*$C$2</f>
        <v>0</v>
      </c>
      <c r="D32" s="238"/>
      <c r="E32" s="238">
        <f>B32/$B$2*$E$2</f>
        <v>0</v>
      </c>
      <c r="F32" s="239">
        <f t="shared" si="0"/>
        <v>0</v>
      </c>
      <c r="G32" s="233">
        <f>REST!G32</f>
        <v>0</v>
      </c>
      <c r="H32" s="233">
        <f>G32/$B$2*$C$2</f>
        <v>0</v>
      </c>
      <c r="I32" s="233"/>
      <c r="J32" s="233">
        <f>G32/$B$2*$E$2</f>
        <v>0</v>
      </c>
      <c r="K32" s="234">
        <f t="shared" si="1"/>
        <v>0</v>
      </c>
    </row>
    <row r="33" spans="1:11" x14ac:dyDescent="0.25">
      <c r="A33" s="20" t="s">
        <v>99</v>
      </c>
      <c r="B33" s="238">
        <f>REST!B33</f>
        <v>0</v>
      </c>
      <c r="C33" s="238"/>
      <c r="D33" s="238"/>
      <c r="E33" s="238"/>
      <c r="F33" s="239">
        <f t="shared" si="0"/>
        <v>0</v>
      </c>
      <c r="G33" s="233">
        <f>REST!G33</f>
        <v>0</v>
      </c>
      <c r="H33" s="233">
        <v>6490</v>
      </c>
      <c r="I33" s="233"/>
      <c r="J33" s="233">
        <v>2070</v>
      </c>
      <c r="K33" s="234">
        <f t="shared" si="1"/>
        <v>-8560</v>
      </c>
    </row>
    <row r="34" spans="1:11" x14ac:dyDescent="0.25">
      <c r="A34" s="20" t="s">
        <v>3</v>
      </c>
      <c r="B34" s="238">
        <f>REST!B34</f>
        <v>12979</v>
      </c>
      <c r="C34" s="238"/>
      <c r="D34" s="238"/>
      <c r="E34" s="238"/>
      <c r="F34" s="239">
        <f t="shared" si="0"/>
        <v>12979</v>
      </c>
      <c r="G34" s="233">
        <f>REST!G34</f>
        <v>0</v>
      </c>
      <c r="H34" s="233">
        <v>9177</v>
      </c>
      <c r="I34" s="233"/>
      <c r="J34" s="233">
        <v>3087</v>
      </c>
      <c r="K34" s="234">
        <f t="shared" si="1"/>
        <v>-12264</v>
      </c>
    </row>
    <row r="35" spans="1:11" x14ac:dyDescent="0.25">
      <c r="A35" s="20" t="s">
        <v>40</v>
      </c>
      <c r="B35" s="238">
        <f>REST!B35</f>
        <v>0</v>
      </c>
      <c r="C35" s="238"/>
      <c r="D35" s="238"/>
      <c r="E35" s="238"/>
      <c r="F35" s="239">
        <f t="shared" si="0"/>
        <v>0</v>
      </c>
      <c r="G35" s="233">
        <f>REST!G35</f>
        <v>0</v>
      </c>
      <c r="H35" s="233">
        <f>(1806/G2*H2)+1000</f>
        <v>2806</v>
      </c>
      <c r="I35" s="233"/>
      <c r="J35" s="233">
        <f>1806/G2*J2</f>
        <v>0</v>
      </c>
      <c r="K35" s="234">
        <f t="shared" si="1"/>
        <v>-2806</v>
      </c>
    </row>
    <row r="36" spans="1:11" x14ac:dyDescent="0.25">
      <c r="A36" s="20" t="s">
        <v>41</v>
      </c>
      <c r="B36" s="238">
        <f>REST!B36</f>
        <v>0</v>
      </c>
      <c r="C36" s="238">
        <f>B36/$B$2*$C$2</f>
        <v>0</v>
      </c>
      <c r="D36" s="238"/>
      <c r="E36" s="238">
        <f>B36/$B$2*$E$2</f>
        <v>0</v>
      </c>
      <c r="F36" s="239">
        <f t="shared" si="0"/>
        <v>0</v>
      </c>
      <c r="G36" s="233">
        <f>REST!G36</f>
        <v>0</v>
      </c>
      <c r="H36" s="233">
        <f>G36/$B$2*$C$2</f>
        <v>0</v>
      </c>
      <c r="I36" s="233"/>
      <c r="J36" s="233">
        <f>G36/$B$2*$E$2</f>
        <v>0</v>
      </c>
      <c r="K36" s="234">
        <f t="shared" si="1"/>
        <v>0</v>
      </c>
    </row>
    <row r="37" spans="1:11" x14ac:dyDescent="0.25">
      <c r="A37" s="20" t="s">
        <v>42</v>
      </c>
      <c r="B37" s="238">
        <f>REST!B37</f>
        <v>116.42400000000001</v>
      </c>
      <c r="C37" s="238"/>
      <c r="D37" s="238"/>
      <c r="E37" s="238"/>
      <c r="F37" s="239">
        <f t="shared" si="0"/>
        <v>116.42400000000001</v>
      </c>
      <c r="G37" s="233">
        <f>REST!G37</f>
        <v>0</v>
      </c>
      <c r="H37" s="233"/>
      <c r="I37" s="233"/>
      <c r="J37" s="233"/>
      <c r="K37" s="234">
        <f t="shared" si="1"/>
        <v>0</v>
      </c>
    </row>
    <row r="38" spans="1:11" x14ac:dyDescent="0.25">
      <c r="A38" s="20" t="s">
        <v>28</v>
      </c>
      <c r="B38" s="238">
        <f>REST!B38</f>
        <v>0</v>
      </c>
      <c r="C38" s="238"/>
      <c r="D38" s="238"/>
      <c r="E38" s="238"/>
      <c r="F38" s="239">
        <f t="shared" si="0"/>
        <v>0</v>
      </c>
      <c r="G38" s="233">
        <f>REST!G38</f>
        <v>0</v>
      </c>
      <c r="H38" s="233"/>
      <c r="I38" s="233"/>
      <c r="J38" s="233"/>
      <c r="K38" s="234">
        <f t="shared" si="1"/>
        <v>0</v>
      </c>
    </row>
    <row r="39" spans="1:11" x14ac:dyDescent="0.25">
      <c r="A39" s="20" t="s">
        <v>43</v>
      </c>
      <c r="B39" s="238">
        <f>REST!B39</f>
        <v>0</v>
      </c>
      <c r="C39" s="238"/>
      <c r="D39" s="238"/>
      <c r="E39" s="238"/>
      <c r="F39" s="239">
        <f t="shared" si="0"/>
        <v>0</v>
      </c>
      <c r="G39" s="233">
        <f>REST!G39</f>
        <v>0</v>
      </c>
      <c r="H39" s="233"/>
      <c r="I39" s="233"/>
      <c r="J39" s="233"/>
      <c r="K39" s="234">
        <f t="shared" si="1"/>
        <v>0</v>
      </c>
    </row>
    <row r="40" spans="1:11" x14ac:dyDescent="0.25">
      <c r="A40" s="20" t="s">
        <v>100</v>
      </c>
      <c r="B40" s="238">
        <f>REST!B40</f>
        <v>0</v>
      </c>
      <c r="C40" s="238"/>
      <c r="D40" s="238"/>
      <c r="E40" s="238"/>
      <c r="F40" s="239">
        <f t="shared" si="0"/>
        <v>0</v>
      </c>
      <c r="G40" s="233">
        <f>REST!G40</f>
        <v>0</v>
      </c>
      <c r="H40" s="233"/>
      <c r="I40" s="233"/>
      <c r="J40" s="233"/>
      <c r="K40" s="234">
        <f t="shared" si="1"/>
        <v>0</v>
      </c>
    </row>
    <row r="41" spans="1:11" x14ac:dyDescent="0.25">
      <c r="A41" s="20" t="s">
        <v>44</v>
      </c>
      <c r="B41" s="238">
        <f>REST!B41</f>
        <v>0</v>
      </c>
      <c r="C41" s="238"/>
      <c r="D41" s="238"/>
      <c r="E41" s="238"/>
      <c r="F41" s="239">
        <f t="shared" si="0"/>
        <v>0</v>
      </c>
      <c r="G41" s="233">
        <f>REST!G41</f>
        <v>0</v>
      </c>
      <c r="H41" s="233"/>
      <c r="I41" s="233"/>
      <c r="J41" s="233"/>
      <c r="K41" s="234">
        <f t="shared" si="1"/>
        <v>0</v>
      </c>
    </row>
    <row r="42" spans="1:11" x14ac:dyDescent="0.25">
      <c r="A42" s="20" t="s">
        <v>4</v>
      </c>
      <c r="B42" s="238">
        <f>REST!B42</f>
        <v>0</v>
      </c>
      <c r="C42" s="238"/>
      <c r="D42" s="238"/>
      <c r="E42" s="238"/>
      <c r="F42" s="239">
        <f t="shared" si="0"/>
        <v>0</v>
      </c>
      <c r="G42" s="233">
        <f>REST!G42</f>
        <v>0</v>
      </c>
      <c r="H42" s="233"/>
      <c r="I42" s="233"/>
      <c r="J42" s="233"/>
      <c r="K42" s="234">
        <f t="shared" si="1"/>
        <v>0</v>
      </c>
    </row>
    <row r="43" spans="1:11" x14ac:dyDescent="0.25">
      <c r="A43" s="20" t="s">
        <v>45</v>
      </c>
      <c r="B43" s="238">
        <f>REST!B43</f>
        <v>1528</v>
      </c>
      <c r="C43" s="238">
        <f>B43/$B$2*$C$2</f>
        <v>764</v>
      </c>
      <c r="D43" s="238"/>
      <c r="E43" s="238">
        <f>B43/$B$2*$E$2</f>
        <v>764</v>
      </c>
      <c r="F43" s="239">
        <f t="shared" si="0"/>
        <v>0</v>
      </c>
      <c r="G43" s="233">
        <f>REST!G43</f>
        <v>0</v>
      </c>
      <c r="H43" s="233">
        <f>G43/$B$2*$C$2</f>
        <v>0</v>
      </c>
      <c r="I43" s="233"/>
      <c r="J43" s="233">
        <f>G43/$B$2*$E$2</f>
        <v>0</v>
      </c>
      <c r="K43" s="234">
        <f t="shared" si="1"/>
        <v>0</v>
      </c>
    </row>
    <row r="44" spans="1:11" x14ac:dyDescent="0.25">
      <c r="A44" s="20" t="s">
        <v>46</v>
      </c>
      <c r="B44" s="238">
        <f>REST!B44</f>
        <v>0</v>
      </c>
      <c r="C44" s="238">
        <f>B44/$B$2*$C$2</f>
        <v>0</v>
      </c>
      <c r="D44" s="238"/>
      <c r="E44" s="238">
        <f>B44/$B$2*$E$2</f>
        <v>0</v>
      </c>
      <c r="F44" s="239">
        <f t="shared" si="0"/>
        <v>0</v>
      </c>
      <c r="G44" s="233">
        <f>REST!G44</f>
        <v>0</v>
      </c>
      <c r="H44" s="233">
        <f>G44/$B$2*$C$2</f>
        <v>0</v>
      </c>
      <c r="I44" s="233"/>
      <c r="J44" s="233">
        <f>G44/$B$2*$E$2</f>
        <v>0</v>
      </c>
      <c r="K44" s="234">
        <f t="shared" si="1"/>
        <v>0</v>
      </c>
    </row>
    <row r="45" spans="1:11" x14ac:dyDescent="0.25">
      <c r="A45" s="20" t="s">
        <v>47</v>
      </c>
      <c r="B45" s="238">
        <f>REST!B45</f>
        <v>0</v>
      </c>
      <c r="C45" s="238">
        <f>B45/$B$2*$C$2</f>
        <v>0</v>
      </c>
      <c r="D45" s="238"/>
      <c r="E45" s="238">
        <f>B45/$B$2*$E$2</f>
        <v>0</v>
      </c>
      <c r="F45" s="239">
        <f t="shared" si="0"/>
        <v>0</v>
      </c>
      <c r="G45" s="233">
        <f>REST!G45</f>
        <v>0</v>
      </c>
      <c r="H45" s="233">
        <f>G45/$B$2*$C$2</f>
        <v>0</v>
      </c>
      <c r="I45" s="233"/>
      <c r="J45" s="233">
        <f>G45/$B$2*$E$2</f>
        <v>0</v>
      </c>
      <c r="K45" s="234">
        <f t="shared" si="1"/>
        <v>0</v>
      </c>
    </row>
    <row r="46" spans="1:11" x14ac:dyDescent="0.25">
      <c r="A46" s="5" t="s">
        <v>48</v>
      </c>
      <c r="B46" s="238">
        <f>REST!B46</f>
        <v>0</v>
      </c>
      <c r="C46" s="238"/>
      <c r="D46" s="238"/>
      <c r="E46" s="238"/>
      <c r="F46" s="239">
        <f t="shared" si="0"/>
        <v>0</v>
      </c>
      <c r="G46" s="233">
        <f>REST!G46</f>
        <v>0</v>
      </c>
      <c r="H46" s="233"/>
      <c r="I46" s="233"/>
      <c r="J46" s="233"/>
      <c r="K46" s="234">
        <f t="shared" si="1"/>
        <v>0</v>
      </c>
    </row>
    <row r="47" spans="1:11" x14ac:dyDescent="0.25">
      <c r="A47" s="20" t="s">
        <v>49</v>
      </c>
      <c r="B47" s="238">
        <f>REST!B47</f>
        <v>0</v>
      </c>
      <c r="C47" s="238">
        <f>B47/$B$2*$C$2</f>
        <v>0</v>
      </c>
      <c r="D47" s="238"/>
      <c r="E47" s="238">
        <f>B47/$B$2*$E$2</f>
        <v>0</v>
      </c>
      <c r="F47" s="239">
        <f t="shared" si="0"/>
        <v>0</v>
      </c>
      <c r="G47" s="233">
        <f>REST!G47</f>
        <v>0</v>
      </c>
      <c r="H47" s="233">
        <f>G47/$B$2*$C$2</f>
        <v>0</v>
      </c>
      <c r="I47" s="233"/>
      <c r="J47" s="233">
        <f>G47/$B$2*$E$2</f>
        <v>0</v>
      </c>
      <c r="K47" s="234">
        <f t="shared" si="1"/>
        <v>0</v>
      </c>
    </row>
    <row r="48" spans="1:11" x14ac:dyDescent="0.25">
      <c r="A48" s="179" t="s">
        <v>267</v>
      </c>
      <c r="B48" s="238">
        <f>REST!B48</f>
        <v>0</v>
      </c>
      <c r="C48" s="238"/>
      <c r="D48" s="238"/>
      <c r="E48" s="238"/>
      <c r="F48" s="239">
        <f t="shared" si="0"/>
        <v>0</v>
      </c>
      <c r="G48" s="233">
        <f>REST!G48</f>
        <v>0</v>
      </c>
      <c r="H48" s="233">
        <v>3750</v>
      </c>
      <c r="I48" s="233"/>
      <c r="J48" s="233">
        <v>1410</v>
      </c>
      <c r="K48" s="234">
        <f t="shared" si="1"/>
        <v>-5160</v>
      </c>
    </row>
    <row r="49" spans="1:11" x14ac:dyDescent="0.25">
      <c r="A49" s="6" t="s">
        <v>11</v>
      </c>
      <c r="B49" s="238">
        <f>REST!B49</f>
        <v>0</v>
      </c>
      <c r="C49" s="238"/>
      <c r="D49" s="238"/>
      <c r="E49" s="238"/>
      <c r="F49" s="239">
        <f t="shared" si="0"/>
        <v>0</v>
      </c>
      <c r="G49" s="233">
        <f>REST!G49</f>
        <v>0</v>
      </c>
      <c r="H49" s="233"/>
      <c r="I49" s="233"/>
      <c r="J49" s="233"/>
      <c r="K49" s="234">
        <f t="shared" si="1"/>
        <v>0</v>
      </c>
    </row>
    <row r="50" spans="1:11" x14ac:dyDescent="0.25">
      <c r="A50" s="6" t="s">
        <v>12</v>
      </c>
      <c r="B50" s="238">
        <f>REST!B50</f>
        <v>0</v>
      </c>
      <c r="C50" s="238"/>
      <c r="D50" s="238"/>
      <c r="E50" s="238"/>
      <c r="F50" s="239">
        <f t="shared" si="0"/>
        <v>0</v>
      </c>
      <c r="G50" s="233">
        <f>REST!G50</f>
        <v>0</v>
      </c>
      <c r="H50" s="233"/>
      <c r="I50" s="233"/>
      <c r="J50" s="233"/>
      <c r="K50" s="234">
        <f t="shared" si="1"/>
        <v>0</v>
      </c>
    </row>
    <row r="51" spans="1:11" x14ac:dyDescent="0.25">
      <c r="A51" s="116" t="s">
        <v>269</v>
      </c>
      <c r="B51" s="238">
        <f>REST!B51</f>
        <v>0</v>
      </c>
      <c r="C51" s="238"/>
      <c r="D51" s="238"/>
      <c r="E51" s="238"/>
      <c r="F51" s="239">
        <f t="shared" si="0"/>
        <v>0</v>
      </c>
      <c r="G51" s="233">
        <f>REST!G51</f>
        <v>0</v>
      </c>
      <c r="H51" s="233">
        <v>1800</v>
      </c>
      <c r="I51" s="233"/>
      <c r="J51" s="233"/>
      <c r="K51" s="234">
        <f t="shared" si="1"/>
        <v>-1800</v>
      </c>
    </row>
    <row r="52" spans="1:11" x14ac:dyDescent="0.25">
      <c r="A52" s="116" t="s">
        <v>250</v>
      </c>
      <c r="B52" s="238">
        <f>REST!B52</f>
        <v>0</v>
      </c>
      <c r="C52" s="238"/>
      <c r="D52" s="238"/>
      <c r="E52" s="238"/>
      <c r="F52" s="239">
        <f t="shared" si="0"/>
        <v>0</v>
      </c>
      <c r="G52" s="233">
        <f>REST!G52</f>
        <v>0</v>
      </c>
      <c r="H52" s="233"/>
      <c r="I52" s="233"/>
      <c r="J52" s="233">
        <v>23353.199999999997</v>
      </c>
      <c r="K52" s="234">
        <f t="shared" si="1"/>
        <v>-23353.199999999997</v>
      </c>
    </row>
    <row r="53" spans="1:11" x14ac:dyDescent="0.25">
      <c r="A53" s="20" t="s">
        <v>101</v>
      </c>
      <c r="B53" s="238">
        <f>REST!B53</f>
        <v>0</v>
      </c>
      <c r="C53" s="238"/>
      <c r="D53" s="238"/>
      <c r="E53" s="238"/>
      <c r="F53" s="239">
        <f t="shared" si="0"/>
        <v>0</v>
      </c>
      <c r="G53" s="233">
        <f>REST!G53</f>
        <v>0</v>
      </c>
      <c r="H53" s="233"/>
      <c r="I53" s="233"/>
      <c r="J53" s="233"/>
      <c r="K53" s="234">
        <f t="shared" si="1"/>
        <v>0</v>
      </c>
    </row>
    <row r="54" spans="1:11" x14ac:dyDescent="0.25">
      <c r="A54" s="6" t="s">
        <v>5</v>
      </c>
      <c r="B54" s="238">
        <f>REST!B54</f>
        <v>0</v>
      </c>
      <c r="C54" s="240"/>
      <c r="D54" s="240"/>
      <c r="E54" s="240"/>
      <c r="F54" s="239">
        <f t="shared" si="0"/>
        <v>0</v>
      </c>
      <c r="G54" s="233">
        <f>REST!G54</f>
        <v>0</v>
      </c>
      <c r="H54" s="90">
        <f>(149500/G2*H2)+169610+(6250*0.42)+5000</f>
        <v>326735</v>
      </c>
      <c r="I54" s="90">
        <f>86841+5000</f>
        <v>91841</v>
      </c>
      <c r="J54" s="90">
        <f>149500/G2*J2</f>
        <v>0</v>
      </c>
      <c r="K54" s="234">
        <f t="shared" si="1"/>
        <v>-418576</v>
      </c>
    </row>
    <row r="55" spans="1:11" x14ac:dyDescent="0.25">
      <c r="A55" s="21" t="s">
        <v>50</v>
      </c>
      <c r="B55" s="238">
        <f>REST!B55</f>
        <v>0</v>
      </c>
      <c r="C55" s="238"/>
      <c r="D55" s="238"/>
      <c r="E55" s="238"/>
      <c r="F55" s="239">
        <f t="shared" si="0"/>
        <v>0</v>
      </c>
      <c r="G55" s="233">
        <f>REST!G55</f>
        <v>0</v>
      </c>
      <c r="H55" s="233"/>
      <c r="I55" s="233"/>
      <c r="J55" s="233"/>
      <c r="K55" s="234">
        <f t="shared" si="1"/>
        <v>0</v>
      </c>
    </row>
    <row r="56" spans="1:11" x14ac:dyDescent="0.25">
      <c r="A56" s="5" t="s">
        <v>13</v>
      </c>
      <c r="B56" s="238">
        <f>REST!B56</f>
        <v>0</v>
      </c>
      <c r="C56" s="238"/>
      <c r="D56" s="238"/>
      <c r="E56" s="238"/>
      <c r="F56" s="239">
        <f t="shared" si="0"/>
        <v>0</v>
      </c>
      <c r="G56" s="233">
        <f>REST!G56</f>
        <v>0</v>
      </c>
      <c r="H56" s="233"/>
      <c r="I56" s="233"/>
      <c r="J56" s="233"/>
      <c r="K56" s="234">
        <f t="shared" si="1"/>
        <v>0</v>
      </c>
    </row>
    <row r="57" spans="1:11" x14ac:dyDescent="0.25">
      <c r="A57" s="5" t="s">
        <v>102</v>
      </c>
      <c r="B57" s="238">
        <f>REST!B57</f>
        <v>0</v>
      </c>
      <c r="C57" s="238"/>
      <c r="D57" s="238"/>
      <c r="E57" s="238"/>
      <c r="F57" s="239">
        <f t="shared" si="0"/>
        <v>0</v>
      </c>
      <c r="G57" s="233">
        <f>REST!G57</f>
        <v>0</v>
      </c>
      <c r="H57" s="233"/>
      <c r="I57" s="233"/>
      <c r="J57" s="233"/>
      <c r="K57" s="234">
        <f t="shared" si="1"/>
        <v>0</v>
      </c>
    </row>
    <row r="58" spans="1:11" x14ac:dyDescent="0.25">
      <c r="A58" s="5" t="s">
        <v>51</v>
      </c>
      <c r="B58" s="238">
        <f>REST!B58</f>
        <v>0</v>
      </c>
      <c r="C58" s="238"/>
      <c r="D58" s="238"/>
      <c r="E58" s="238"/>
      <c r="F58" s="239">
        <f t="shared" si="0"/>
        <v>0</v>
      </c>
      <c r="G58" s="233">
        <f>REST!G58</f>
        <v>0</v>
      </c>
      <c r="H58" s="233"/>
      <c r="I58" s="233"/>
      <c r="J58" s="233"/>
      <c r="K58" s="234">
        <f t="shared" si="1"/>
        <v>0</v>
      </c>
    </row>
    <row r="59" spans="1:11" x14ac:dyDescent="0.25">
      <c r="A59" s="5" t="s">
        <v>14</v>
      </c>
      <c r="B59" s="238">
        <f>REST!B59</f>
        <v>0</v>
      </c>
      <c r="C59" s="238"/>
      <c r="D59" s="238"/>
      <c r="E59" s="238"/>
      <c r="F59" s="239">
        <f t="shared" si="0"/>
        <v>0</v>
      </c>
      <c r="G59" s="233">
        <f>REST!G59</f>
        <v>0</v>
      </c>
      <c r="H59" s="233"/>
      <c r="I59" s="233"/>
      <c r="J59" s="233"/>
      <c r="K59" s="234">
        <f t="shared" si="1"/>
        <v>0</v>
      </c>
    </row>
    <row r="60" spans="1:11" x14ac:dyDescent="0.25">
      <c r="A60" s="5" t="s">
        <v>15</v>
      </c>
      <c r="B60" s="238">
        <f>REST!B60</f>
        <v>0</v>
      </c>
      <c r="C60" s="238"/>
      <c r="D60" s="238"/>
      <c r="E60" s="238"/>
      <c r="F60" s="239">
        <f t="shared" si="0"/>
        <v>0</v>
      </c>
      <c r="G60" s="233">
        <f>REST!G60</f>
        <v>0</v>
      </c>
      <c r="H60" s="233"/>
      <c r="I60" s="233"/>
      <c r="J60" s="233"/>
      <c r="K60" s="234">
        <f t="shared" si="1"/>
        <v>0</v>
      </c>
    </row>
    <row r="61" spans="1:11" x14ac:dyDescent="0.25">
      <c r="A61" s="5" t="s">
        <v>16</v>
      </c>
      <c r="B61" s="238">
        <f>REST!B61</f>
        <v>0</v>
      </c>
      <c r="C61" s="238"/>
      <c r="D61" s="238"/>
      <c r="E61" s="238"/>
      <c r="F61" s="239">
        <f t="shared" si="0"/>
        <v>0</v>
      </c>
      <c r="G61" s="233">
        <f>REST!G61</f>
        <v>0</v>
      </c>
      <c r="H61" s="233"/>
      <c r="I61" s="233"/>
      <c r="J61" s="233"/>
      <c r="K61" s="234">
        <f t="shared" si="1"/>
        <v>0</v>
      </c>
    </row>
    <row r="62" spans="1:11" x14ac:dyDescent="0.25">
      <c r="A62" s="5" t="s">
        <v>17</v>
      </c>
      <c r="B62" s="238">
        <f>REST!B62</f>
        <v>0</v>
      </c>
      <c r="C62" s="238"/>
      <c r="D62" s="238"/>
      <c r="E62" s="238"/>
      <c r="F62" s="239">
        <f t="shared" si="0"/>
        <v>0</v>
      </c>
      <c r="G62" s="233">
        <f>REST!G62</f>
        <v>0</v>
      </c>
      <c r="H62" s="233"/>
      <c r="I62" s="233"/>
      <c r="J62" s="233"/>
      <c r="K62" s="234">
        <f t="shared" si="1"/>
        <v>0</v>
      </c>
    </row>
    <row r="63" spans="1:11" x14ac:dyDescent="0.25">
      <c r="A63" s="5" t="s">
        <v>18</v>
      </c>
      <c r="B63" s="238">
        <f>REST!B63</f>
        <v>0</v>
      </c>
      <c r="C63" s="238"/>
      <c r="D63" s="238"/>
      <c r="E63" s="238"/>
      <c r="F63" s="239">
        <f t="shared" si="0"/>
        <v>0</v>
      </c>
      <c r="G63" s="233">
        <f>REST!G63</f>
        <v>0</v>
      </c>
      <c r="H63" s="233"/>
      <c r="I63" s="233"/>
      <c r="J63" s="233"/>
      <c r="K63" s="234">
        <f t="shared" si="1"/>
        <v>0</v>
      </c>
    </row>
    <row r="64" spans="1:11" x14ac:dyDescent="0.25">
      <c r="A64" s="21" t="s">
        <v>19</v>
      </c>
      <c r="B64" s="238">
        <f>REST!B64</f>
        <v>0</v>
      </c>
      <c r="C64" s="238"/>
      <c r="D64" s="238"/>
      <c r="E64" s="238"/>
      <c r="F64" s="239">
        <f t="shared" si="0"/>
        <v>0</v>
      </c>
      <c r="G64" s="233">
        <f>REST!G64</f>
        <v>0</v>
      </c>
      <c r="H64" s="233">
        <v>1154.8400000000001</v>
      </c>
      <c r="I64" s="233">
        <v>907</v>
      </c>
      <c r="J64" s="233">
        <v>425.15999999999997</v>
      </c>
      <c r="K64" s="234">
        <f t="shared" si="1"/>
        <v>-2487</v>
      </c>
    </row>
    <row r="65" spans="1:11" x14ac:dyDescent="0.25">
      <c r="A65" s="21" t="s">
        <v>52</v>
      </c>
      <c r="B65" s="238">
        <f>REST!B65</f>
        <v>0</v>
      </c>
      <c r="C65" s="238"/>
      <c r="D65" s="238"/>
      <c r="E65" s="238"/>
      <c r="F65" s="239">
        <f t="shared" si="0"/>
        <v>0</v>
      </c>
      <c r="G65" s="233">
        <f>REST!G65</f>
        <v>0</v>
      </c>
      <c r="H65" s="233"/>
      <c r="I65" s="233"/>
      <c r="J65" s="233"/>
      <c r="K65" s="234">
        <f t="shared" si="1"/>
        <v>0</v>
      </c>
    </row>
    <row r="66" spans="1:11" x14ac:dyDescent="0.25">
      <c r="A66" s="20" t="s">
        <v>103</v>
      </c>
      <c r="B66" s="238">
        <f>REST!B66</f>
        <v>0</v>
      </c>
      <c r="C66" s="238"/>
      <c r="D66" s="238"/>
      <c r="E66" s="238"/>
      <c r="F66" s="239">
        <f t="shared" si="0"/>
        <v>0</v>
      </c>
      <c r="G66" s="233">
        <f>REST!G66</f>
        <v>0</v>
      </c>
      <c r="H66" s="233"/>
      <c r="I66" s="233"/>
      <c r="J66" s="233"/>
      <c r="K66" s="234">
        <f t="shared" si="1"/>
        <v>0</v>
      </c>
    </row>
    <row r="67" spans="1:11" x14ac:dyDescent="0.25">
      <c r="A67" s="20" t="s">
        <v>104</v>
      </c>
      <c r="B67" s="238">
        <f>REST!B67</f>
        <v>0</v>
      </c>
      <c r="C67" s="238"/>
      <c r="D67" s="238"/>
      <c r="E67" s="238"/>
      <c r="F67" s="239">
        <f t="shared" si="0"/>
        <v>0</v>
      </c>
      <c r="G67" s="233">
        <f>REST!G67</f>
        <v>0</v>
      </c>
      <c r="H67" s="233"/>
      <c r="I67" s="233"/>
      <c r="J67" s="233"/>
      <c r="K67" s="234">
        <f t="shared" si="1"/>
        <v>0</v>
      </c>
    </row>
    <row r="68" spans="1:11" x14ac:dyDescent="0.25">
      <c r="A68" s="20" t="s">
        <v>53</v>
      </c>
      <c r="B68" s="238">
        <f>REST!B68</f>
        <v>0</v>
      </c>
      <c r="C68" s="238"/>
      <c r="D68" s="238"/>
      <c r="E68" s="238"/>
      <c r="F68" s="239">
        <f t="shared" ref="F68:F119" si="2">B68-C68-D68-E68</f>
        <v>0</v>
      </c>
      <c r="G68" s="233">
        <f>REST!G68</f>
        <v>0</v>
      </c>
      <c r="H68" s="233"/>
      <c r="I68" s="233"/>
      <c r="J68" s="233"/>
      <c r="K68" s="234">
        <f t="shared" ref="K68:K119" si="3">G68-H68-I68-J68</f>
        <v>0</v>
      </c>
    </row>
    <row r="69" spans="1:11" x14ac:dyDescent="0.25">
      <c r="A69" s="5" t="s">
        <v>54</v>
      </c>
      <c r="B69" s="238">
        <f>REST!B69</f>
        <v>0</v>
      </c>
      <c r="C69" s="238"/>
      <c r="D69" s="238"/>
      <c r="E69" s="238"/>
      <c r="F69" s="239">
        <f t="shared" si="2"/>
        <v>0</v>
      </c>
      <c r="G69" s="233">
        <f>REST!G69</f>
        <v>0</v>
      </c>
      <c r="H69" s="233"/>
      <c r="I69" s="233"/>
      <c r="J69" s="233"/>
      <c r="K69" s="234">
        <f t="shared" si="3"/>
        <v>0</v>
      </c>
    </row>
    <row r="70" spans="1:11" x14ac:dyDescent="0.25">
      <c r="A70" s="6" t="s">
        <v>105</v>
      </c>
      <c r="B70" s="238">
        <f>REST!B70</f>
        <v>0</v>
      </c>
      <c r="C70" s="238"/>
      <c r="D70" s="238"/>
      <c r="E70" s="238"/>
      <c r="F70" s="239">
        <f t="shared" si="2"/>
        <v>0</v>
      </c>
      <c r="G70" s="233">
        <f>REST!G70</f>
        <v>0</v>
      </c>
      <c r="H70" s="233"/>
      <c r="I70" s="233"/>
      <c r="J70" s="233"/>
      <c r="K70" s="234">
        <f t="shared" si="3"/>
        <v>0</v>
      </c>
    </row>
    <row r="71" spans="1:11" x14ac:dyDescent="0.25">
      <c r="A71" s="20" t="s">
        <v>55</v>
      </c>
      <c r="B71" s="238">
        <f>REST!B71</f>
        <v>0</v>
      </c>
      <c r="C71" s="238"/>
      <c r="D71" s="238"/>
      <c r="E71" s="238"/>
      <c r="F71" s="239">
        <f t="shared" si="2"/>
        <v>0</v>
      </c>
      <c r="G71" s="233">
        <f>REST!G71</f>
        <v>0</v>
      </c>
      <c r="H71" s="233"/>
      <c r="I71" s="233"/>
      <c r="J71" s="233"/>
      <c r="K71" s="234">
        <f t="shared" si="3"/>
        <v>0</v>
      </c>
    </row>
    <row r="72" spans="1:11" x14ac:dyDescent="0.25">
      <c r="A72" s="96" t="s">
        <v>56</v>
      </c>
      <c r="B72" s="238">
        <f>REST!B72</f>
        <v>0</v>
      </c>
      <c r="C72" s="238"/>
      <c r="D72" s="238"/>
      <c r="E72" s="238"/>
      <c r="F72" s="239">
        <f t="shared" si="2"/>
        <v>0</v>
      </c>
      <c r="G72" s="233">
        <f>REST!G72</f>
        <v>0</v>
      </c>
      <c r="H72" s="233"/>
      <c r="I72" s="233"/>
      <c r="J72" s="233"/>
      <c r="K72" s="234">
        <f t="shared" si="3"/>
        <v>0</v>
      </c>
    </row>
    <row r="73" spans="1:11" x14ac:dyDescent="0.25">
      <c r="A73" s="5" t="s">
        <v>57</v>
      </c>
      <c r="B73" s="238">
        <f>REST!B73</f>
        <v>0</v>
      </c>
      <c r="C73" s="238"/>
      <c r="D73" s="238"/>
      <c r="E73" s="238"/>
      <c r="F73" s="239">
        <f t="shared" si="2"/>
        <v>0</v>
      </c>
      <c r="G73" s="233">
        <f>REST!G73</f>
        <v>0</v>
      </c>
      <c r="H73" s="233"/>
      <c r="I73" s="233"/>
      <c r="J73" s="233"/>
      <c r="K73" s="234">
        <f t="shared" si="3"/>
        <v>0</v>
      </c>
    </row>
    <row r="74" spans="1:11" x14ac:dyDescent="0.25">
      <c r="A74" s="20" t="s">
        <v>58</v>
      </c>
      <c r="B74" s="238">
        <f>REST!B74</f>
        <v>0</v>
      </c>
      <c r="C74" s="238"/>
      <c r="D74" s="238"/>
      <c r="E74" s="238"/>
      <c r="F74" s="239">
        <f t="shared" si="2"/>
        <v>0</v>
      </c>
      <c r="G74" s="233">
        <f>REST!G74</f>
        <v>0</v>
      </c>
      <c r="H74" s="233"/>
      <c r="I74" s="233"/>
      <c r="J74" s="233"/>
      <c r="K74" s="234">
        <f t="shared" si="3"/>
        <v>0</v>
      </c>
    </row>
    <row r="75" spans="1:11" x14ac:dyDescent="0.25">
      <c r="A75" s="5" t="s">
        <v>59</v>
      </c>
      <c r="B75" s="238">
        <f>REST!B75</f>
        <v>0</v>
      </c>
      <c r="C75" s="238">
        <f>B75</f>
        <v>0</v>
      </c>
      <c r="D75" s="238"/>
      <c r="E75" s="238"/>
      <c r="F75" s="239">
        <f t="shared" si="2"/>
        <v>0</v>
      </c>
      <c r="G75" s="233">
        <f>REST!G75</f>
        <v>0</v>
      </c>
      <c r="H75" s="233">
        <f>G75</f>
        <v>0</v>
      </c>
      <c r="I75" s="233"/>
      <c r="J75" s="233"/>
      <c r="K75" s="234">
        <f t="shared" si="3"/>
        <v>0</v>
      </c>
    </row>
    <row r="76" spans="1:11" x14ac:dyDescent="0.25">
      <c r="A76" s="20" t="s">
        <v>23</v>
      </c>
      <c r="B76" s="238">
        <f>REST!B76</f>
        <v>0</v>
      </c>
      <c r="C76" s="238"/>
      <c r="D76" s="238"/>
      <c r="E76" s="238"/>
      <c r="F76" s="239">
        <f t="shared" si="2"/>
        <v>0</v>
      </c>
      <c r="G76" s="233">
        <f>REST!G76</f>
        <v>0</v>
      </c>
      <c r="H76" s="233">
        <v>13847</v>
      </c>
      <c r="I76" s="233">
        <v>493</v>
      </c>
      <c r="J76" s="233"/>
      <c r="K76" s="234">
        <f t="shared" si="3"/>
        <v>-14340</v>
      </c>
    </row>
    <row r="77" spans="1:11" x14ac:dyDescent="0.25">
      <c r="A77" s="20" t="s">
        <v>60</v>
      </c>
      <c r="B77" s="238">
        <f>REST!B77</f>
        <v>0</v>
      </c>
      <c r="C77" s="238"/>
      <c r="D77" s="238"/>
      <c r="E77" s="238"/>
      <c r="F77" s="239">
        <f t="shared" si="2"/>
        <v>0</v>
      </c>
      <c r="G77" s="233">
        <f>REST!G77</f>
        <v>0</v>
      </c>
      <c r="H77" s="233">
        <v>3500</v>
      </c>
      <c r="I77" s="233"/>
      <c r="J77" s="233"/>
      <c r="K77" s="234">
        <f t="shared" si="3"/>
        <v>-3500</v>
      </c>
    </row>
    <row r="78" spans="1:11" x14ac:dyDescent="0.25">
      <c r="A78" s="20" t="s">
        <v>61</v>
      </c>
      <c r="B78" s="238">
        <f>REST!B78</f>
        <v>0</v>
      </c>
      <c r="C78" s="238"/>
      <c r="D78" s="238"/>
      <c r="E78" s="238"/>
      <c r="F78" s="239">
        <f t="shared" si="2"/>
        <v>0</v>
      </c>
      <c r="G78" s="233">
        <f>REST!G78</f>
        <v>0</v>
      </c>
      <c r="H78" s="233"/>
      <c r="I78" s="233"/>
      <c r="J78" s="233"/>
      <c r="K78" s="234">
        <f t="shared" si="3"/>
        <v>0</v>
      </c>
    </row>
    <row r="79" spans="1:11" x14ac:dyDescent="0.25">
      <c r="A79" s="179" t="s">
        <v>271</v>
      </c>
      <c r="B79" s="238">
        <f>REST!B79</f>
        <v>0</v>
      </c>
      <c r="C79" s="238"/>
      <c r="D79" s="238"/>
      <c r="E79" s="238"/>
      <c r="F79" s="239">
        <f t="shared" si="2"/>
        <v>0</v>
      </c>
      <c r="G79" s="233">
        <f>REST!G79</f>
        <v>0</v>
      </c>
      <c r="H79" s="233">
        <f>G79/$B$2*$C$2</f>
        <v>0</v>
      </c>
      <c r="I79" s="233"/>
      <c r="J79" s="233">
        <f>G79/$B$2*$E$2</f>
        <v>0</v>
      </c>
      <c r="K79" s="234">
        <f t="shared" si="3"/>
        <v>0</v>
      </c>
    </row>
    <row r="80" spans="1:11" x14ac:dyDescent="0.25">
      <c r="A80" s="5" t="s">
        <v>106</v>
      </c>
      <c r="B80" s="238">
        <f>REST!B80</f>
        <v>0</v>
      </c>
      <c r="C80" s="238"/>
      <c r="D80" s="238"/>
      <c r="E80" s="238"/>
      <c r="F80" s="239">
        <f t="shared" si="2"/>
        <v>0</v>
      </c>
      <c r="G80" s="233">
        <f>REST!G80</f>
        <v>0</v>
      </c>
      <c r="H80" s="233"/>
      <c r="I80" s="233"/>
      <c r="J80" s="233"/>
      <c r="K80" s="234">
        <f t="shared" si="3"/>
        <v>0</v>
      </c>
    </row>
    <row r="81" spans="1:11" x14ac:dyDescent="0.25">
      <c r="A81" s="5" t="s">
        <v>107</v>
      </c>
      <c r="B81" s="238">
        <f>REST!B81</f>
        <v>0</v>
      </c>
      <c r="C81" s="238"/>
      <c r="D81" s="238"/>
      <c r="E81" s="238"/>
      <c r="F81" s="239">
        <f t="shared" si="2"/>
        <v>0</v>
      </c>
      <c r="G81" s="233">
        <f>REST!G81</f>
        <v>0</v>
      </c>
      <c r="H81" s="233"/>
      <c r="I81" s="233"/>
      <c r="J81" s="233"/>
      <c r="K81" s="234">
        <f t="shared" si="3"/>
        <v>0</v>
      </c>
    </row>
    <row r="82" spans="1:11" x14ac:dyDescent="0.25">
      <c r="A82" s="5" t="s">
        <v>108</v>
      </c>
      <c r="B82" s="238">
        <f>REST!B82</f>
        <v>0</v>
      </c>
      <c r="C82" s="238"/>
      <c r="D82" s="238"/>
      <c r="E82" s="238"/>
      <c r="F82" s="239">
        <f t="shared" si="2"/>
        <v>0</v>
      </c>
      <c r="G82" s="233">
        <f>REST!G82</f>
        <v>0</v>
      </c>
      <c r="H82" s="233"/>
      <c r="I82" s="233"/>
      <c r="J82" s="233"/>
      <c r="K82" s="234">
        <f t="shared" si="3"/>
        <v>0</v>
      </c>
    </row>
    <row r="83" spans="1:11" x14ac:dyDescent="0.25">
      <c r="A83" s="5" t="s">
        <v>109</v>
      </c>
      <c r="B83" s="238">
        <f>REST!B83</f>
        <v>0</v>
      </c>
      <c r="C83" s="238"/>
      <c r="D83" s="238"/>
      <c r="E83" s="238"/>
      <c r="F83" s="239">
        <f t="shared" si="2"/>
        <v>0</v>
      </c>
      <c r="G83" s="233">
        <f>REST!G83</f>
        <v>0</v>
      </c>
      <c r="H83" s="233"/>
      <c r="I83" s="233"/>
      <c r="J83" s="233"/>
      <c r="K83" s="234">
        <f t="shared" si="3"/>
        <v>0</v>
      </c>
    </row>
    <row r="84" spans="1:11" x14ac:dyDescent="0.25">
      <c r="A84" s="20" t="s">
        <v>110</v>
      </c>
      <c r="B84" s="238">
        <f>REST!B84</f>
        <v>0</v>
      </c>
      <c r="C84" s="238"/>
      <c r="D84" s="238"/>
      <c r="E84" s="238"/>
      <c r="F84" s="239">
        <f t="shared" si="2"/>
        <v>0</v>
      </c>
      <c r="G84" s="233">
        <f>REST!G84</f>
        <v>0</v>
      </c>
      <c r="H84" s="233"/>
      <c r="I84" s="233"/>
      <c r="J84" s="233"/>
      <c r="K84" s="234">
        <f t="shared" si="3"/>
        <v>0</v>
      </c>
    </row>
    <row r="85" spans="1:11" x14ac:dyDescent="0.25">
      <c r="A85" s="5" t="s">
        <v>111</v>
      </c>
      <c r="B85" s="238">
        <f>REST!B85</f>
        <v>0</v>
      </c>
      <c r="C85" s="238"/>
      <c r="D85" s="238"/>
      <c r="E85" s="238"/>
      <c r="F85" s="239">
        <f t="shared" si="2"/>
        <v>0</v>
      </c>
      <c r="G85" s="233">
        <f>REST!G85</f>
        <v>0</v>
      </c>
      <c r="H85" s="233"/>
      <c r="I85" s="233"/>
      <c r="J85" s="233"/>
      <c r="K85" s="234">
        <f t="shared" si="3"/>
        <v>0</v>
      </c>
    </row>
    <row r="86" spans="1:11" x14ac:dyDescent="0.25">
      <c r="A86" s="20" t="s">
        <v>112</v>
      </c>
      <c r="B86" s="238">
        <f>REST!B86</f>
        <v>0</v>
      </c>
      <c r="C86" s="238"/>
      <c r="D86" s="238"/>
      <c r="E86" s="238"/>
      <c r="F86" s="239">
        <f t="shared" si="2"/>
        <v>0</v>
      </c>
      <c r="G86" s="233">
        <f>REST!G86</f>
        <v>0</v>
      </c>
      <c r="H86" s="233"/>
      <c r="I86" s="233"/>
      <c r="J86" s="233">
        <v>-362140</v>
      </c>
      <c r="K86" s="234">
        <f t="shared" si="3"/>
        <v>362140</v>
      </c>
    </row>
    <row r="87" spans="1:11" x14ac:dyDescent="0.25">
      <c r="A87" s="20" t="s">
        <v>113</v>
      </c>
      <c r="B87" s="238">
        <f>REST!B87</f>
        <v>0</v>
      </c>
      <c r="C87" s="238">
        <f>+B87</f>
        <v>0</v>
      </c>
      <c r="D87" s="238"/>
      <c r="E87" s="238"/>
      <c r="F87" s="239">
        <f t="shared" si="2"/>
        <v>0</v>
      </c>
      <c r="G87" s="233">
        <f>REST!G87</f>
        <v>0</v>
      </c>
      <c r="H87" s="233">
        <f>+G87</f>
        <v>0</v>
      </c>
      <c r="I87" s="233"/>
      <c r="J87" s="233"/>
      <c r="K87" s="234">
        <f t="shared" si="3"/>
        <v>0</v>
      </c>
    </row>
    <row r="88" spans="1:11" x14ac:dyDescent="0.25">
      <c r="A88" s="5" t="s">
        <v>114</v>
      </c>
      <c r="B88" s="238">
        <f>REST!B88</f>
        <v>0</v>
      </c>
      <c r="C88" s="238"/>
      <c r="D88" s="238"/>
      <c r="E88" s="238"/>
      <c r="F88" s="239">
        <f t="shared" si="2"/>
        <v>0</v>
      </c>
      <c r="G88" s="233">
        <f>REST!G88</f>
        <v>0</v>
      </c>
      <c r="H88" s="233"/>
      <c r="I88" s="233"/>
      <c r="J88" s="233"/>
      <c r="K88" s="234">
        <f t="shared" si="3"/>
        <v>0</v>
      </c>
    </row>
    <row r="89" spans="1:11" x14ac:dyDescent="0.25">
      <c r="A89" s="20" t="s">
        <v>115</v>
      </c>
      <c r="B89" s="238">
        <f>REST!B89</f>
        <v>0</v>
      </c>
      <c r="C89" s="238"/>
      <c r="D89" s="238"/>
      <c r="E89" s="238"/>
      <c r="F89" s="239">
        <f t="shared" si="2"/>
        <v>0</v>
      </c>
      <c r="G89" s="233">
        <f>REST!G89</f>
        <v>0</v>
      </c>
      <c r="H89" s="233"/>
      <c r="I89" s="233"/>
      <c r="J89" s="233"/>
      <c r="K89" s="234">
        <f t="shared" si="3"/>
        <v>0</v>
      </c>
    </row>
    <row r="90" spans="1:11" x14ac:dyDescent="0.25">
      <c r="A90" s="5" t="s">
        <v>116</v>
      </c>
      <c r="B90" s="238">
        <f>REST!B90</f>
        <v>0</v>
      </c>
      <c r="C90" s="238"/>
      <c r="D90" s="238"/>
      <c r="E90" s="238"/>
      <c r="F90" s="239">
        <f t="shared" si="2"/>
        <v>0</v>
      </c>
      <c r="G90" s="233">
        <f>REST!G90</f>
        <v>0</v>
      </c>
      <c r="H90" s="233"/>
      <c r="I90" s="233"/>
      <c r="J90" s="233"/>
      <c r="K90" s="234">
        <f t="shared" si="3"/>
        <v>0</v>
      </c>
    </row>
    <row r="91" spans="1:11" x14ac:dyDescent="0.25">
      <c r="A91" s="5" t="s">
        <v>117</v>
      </c>
      <c r="B91" s="238">
        <f>REST!B91</f>
        <v>0</v>
      </c>
      <c r="C91" s="238"/>
      <c r="D91" s="238"/>
      <c r="E91" s="238"/>
      <c r="F91" s="239">
        <f t="shared" si="2"/>
        <v>0</v>
      </c>
      <c r="G91" s="233">
        <f>REST!G91</f>
        <v>0</v>
      </c>
      <c r="H91" s="233"/>
      <c r="I91" s="233"/>
      <c r="J91" s="233"/>
      <c r="K91" s="234">
        <f t="shared" si="3"/>
        <v>0</v>
      </c>
    </row>
    <row r="92" spans="1:11" x14ac:dyDescent="0.25">
      <c r="A92" s="5" t="s">
        <v>6</v>
      </c>
      <c r="B92" s="238">
        <f>REST!B92</f>
        <v>0</v>
      </c>
      <c r="C92" s="238"/>
      <c r="D92" s="238"/>
      <c r="E92" s="238"/>
      <c r="F92" s="239">
        <f t="shared" si="2"/>
        <v>0</v>
      </c>
      <c r="G92" s="233">
        <f>REST!G92</f>
        <v>0</v>
      </c>
      <c r="H92" s="233"/>
      <c r="I92" s="233">
        <v>-92861</v>
      </c>
      <c r="J92" s="233"/>
      <c r="K92" s="234">
        <f t="shared" si="3"/>
        <v>92861</v>
      </c>
    </row>
    <row r="93" spans="1:11" x14ac:dyDescent="0.25">
      <c r="A93" s="20" t="s">
        <v>118</v>
      </c>
      <c r="B93" s="238">
        <f>REST!B93</f>
        <v>0</v>
      </c>
      <c r="C93" s="238"/>
      <c r="D93" s="238"/>
      <c r="E93" s="238"/>
      <c r="F93" s="239">
        <f t="shared" si="2"/>
        <v>0</v>
      </c>
      <c r="G93" s="233">
        <f>REST!G93</f>
        <v>0</v>
      </c>
      <c r="H93" s="233"/>
      <c r="I93" s="233"/>
      <c r="J93" s="233"/>
      <c r="K93" s="234">
        <f t="shared" si="3"/>
        <v>0</v>
      </c>
    </row>
    <row r="94" spans="1:11" x14ac:dyDescent="0.25">
      <c r="A94" s="5" t="s">
        <v>85</v>
      </c>
      <c r="B94" s="238">
        <f>REST!B94</f>
        <v>0</v>
      </c>
      <c r="C94" s="238"/>
      <c r="D94" s="238"/>
      <c r="E94" s="238"/>
      <c r="F94" s="239">
        <f t="shared" si="2"/>
        <v>0</v>
      </c>
      <c r="G94" s="233">
        <f>REST!G94</f>
        <v>0</v>
      </c>
      <c r="H94" s="233"/>
      <c r="I94" s="233"/>
      <c r="J94" s="233"/>
      <c r="K94" s="234">
        <f t="shared" si="3"/>
        <v>0</v>
      </c>
    </row>
    <row r="95" spans="1:11" x14ac:dyDescent="0.25">
      <c r="A95" s="20" t="s">
        <v>62</v>
      </c>
      <c r="B95" s="238">
        <f>REST!B95</f>
        <v>0</v>
      </c>
      <c r="C95" s="238"/>
      <c r="D95" s="238"/>
      <c r="E95" s="238"/>
      <c r="F95" s="239">
        <f t="shared" si="2"/>
        <v>0</v>
      </c>
      <c r="G95" s="233">
        <f>REST!G95</f>
        <v>0</v>
      </c>
      <c r="H95" s="233"/>
      <c r="I95" s="233"/>
      <c r="J95" s="233"/>
      <c r="K95" s="234">
        <f t="shared" si="3"/>
        <v>0</v>
      </c>
    </row>
    <row r="96" spans="1:11" x14ac:dyDescent="0.25">
      <c r="A96" s="5" t="s">
        <v>119</v>
      </c>
      <c r="B96" s="238">
        <f>REST!B96</f>
        <v>0</v>
      </c>
      <c r="C96" s="238"/>
      <c r="D96" s="238"/>
      <c r="E96" s="238"/>
      <c r="F96" s="239">
        <f t="shared" si="2"/>
        <v>0</v>
      </c>
      <c r="G96" s="233">
        <f>REST!G96</f>
        <v>0</v>
      </c>
      <c r="H96" s="233"/>
      <c r="I96" s="233"/>
      <c r="J96" s="233"/>
      <c r="K96" s="234">
        <f t="shared" si="3"/>
        <v>0</v>
      </c>
    </row>
    <row r="97" spans="1:11" x14ac:dyDescent="0.25">
      <c r="A97" s="20" t="s">
        <v>120</v>
      </c>
      <c r="B97" s="238">
        <f>REST!B97</f>
        <v>0</v>
      </c>
      <c r="C97" s="238"/>
      <c r="D97" s="238"/>
      <c r="E97" s="238"/>
      <c r="F97" s="239">
        <f t="shared" si="2"/>
        <v>0</v>
      </c>
      <c r="G97" s="233">
        <f>REST!G97</f>
        <v>0</v>
      </c>
      <c r="H97" s="233"/>
      <c r="I97" s="233"/>
      <c r="J97" s="233"/>
      <c r="K97" s="234">
        <f t="shared" si="3"/>
        <v>0</v>
      </c>
    </row>
    <row r="98" spans="1:11" x14ac:dyDescent="0.25">
      <c r="A98" s="20" t="s">
        <v>121</v>
      </c>
      <c r="B98" s="238">
        <f>REST!B98</f>
        <v>0</v>
      </c>
      <c r="C98" s="238"/>
      <c r="D98" s="238"/>
      <c r="E98" s="238"/>
      <c r="F98" s="239">
        <f t="shared" si="2"/>
        <v>0</v>
      </c>
      <c r="G98" s="233">
        <f>REST!G98</f>
        <v>0</v>
      </c>
      <c r="H98" s="233"/>
      <c r="I98" s="233"/>
      <c r="J98" s="233"/>
      <c r="K98" s="234">
        <f t="shared" si="3"/>
        <v>0</v>
      </c>
    </row>
    <row r="99" spans="1:11" x14ac:dyDescent="0.25">
      <c r="A99" s="20" t="s">
        <v>63</v>
      </c>
      <c r="B99" s="238">
        <f>REST!B99</f>
        <v>0</v>
      </c>
      <c r="C99" s="238"/>
      <c r="D99" s="238"/>
      <c r="E99" s="238"/>
      <c r="F99" s="239">
        <f t="shared" si="2"/>
        <v>0</v>
      </c>
      <c r="G99" s="233">
        <f>REST!G99</f>
        <v>0</v>
      </c>
      <c r="H99" s="233"/>
      <c r="I99" s="233"/>
      <c r="J99" s="233"/>
      <c r="K99" s="234">
        <f t="shared" si="3"/>
        <v>0</v>
      </c>
    </row>
    <row r="100" spans="1:11" x14ac:dyDescent="0.25">
      <c r="A100" s="20" t="s">
        <v>64</v>
      </c>
      <c r="B100" s="238">
        <f>REST!B100</f>
        <v>0</v>
      </c>
      <c r="C100" s="238"/>
      <c r="D100" s="238"/>
      <c r="E100" s="238"/>
      <c r="F100" s="239">
        <f t="shared" si="2"/>
        <v>0</v>
      </c>
      <c r="G100" s="233">
        <f>REST!G100</f>
        <v>0</v>
      </c>
      <c r="H100" s="233"/>
      <c r="I100" s="233"/>
      <c r="J100" s="233"/>
      <c r="K100" s="234">
        <f t="shared" si="3"/>
        <v>0</v>
      </c>
    </row>
    <row r="101" spans="1:11" x14ac:dyDescent="0.25">
      <c r="A101" s="20" t="s">
        <v>122</v>
      </c>
      <c r="B101" s="238">
        <f>REST!B101</f>
        <v>0</v>
      </c>
      <c r="C101" s="238"/>
      <c r="D101" s="238"/>
      <c r="E101" s="238"/>
      <c r="F101" s="239">
        <f t="shared" si="2"/>
        <v>0</v>
      </c>
      <c r="G101" s="233">
        <f>REST!G101</f>
        <v>0</v>
      </c>
      <c r="H101" s="233"/>
      <c r="I101" s="233"/>
      <c r="J101" s="233"/>
      <c r="K101" s="234">
        <f t="shared" si="3"/>
        <v>0</v>
      </c>
    </row>
    <row r="102" spans="1:11" x14ac:dyDescent="0.25">
      <c r="A102" s="5" t="s">
        <v>65</v>
      </c>
      <c r="B102" s="238">
        <f>REST!B102</f>
        <v>0</v>
      </c>
      <c r="C102" s="238"/>
      <c r="D102" s="238"/>
      <c r="E102" s="238"/>
      <c r="F102" s="239">
        <f t="shared" si="2"/>
        <v>0</v>
      </c>
      <c r="G102" s="233">
        <f>REST!G102</f>
        <v>0</v>
      </c>
      <c r="H102" s="233"/>
      <c r="I102" s="233"/>
      <c r="J102" s="233"/>
      <c r="K102" s="234">
        <f t="shared" si="3"/>
        <v>0</v>
      </c>
    </row>
    <row r="103" spans="1:11" x14ac:dyDescent="0.25">
      <c r="A103" s="20" t="s">
        <v>66</v>
      </c>
      <c r="B103" s="238">
        <f>REST!B103</f>
        <v>0</v>
      </c>
      <c r="C103" s="238"/>
      <c r="D103" s="238"/>
      <c r="E103" s="238"/>
      <c r="F103" s="239">
        <f t="shared" si="2"/>
        <v>0</v>
      </c>
      <c r="G103" s="233">
        <f>REST!G103</f>
        <v>0</v>
      </c>
      <c r="H103" s="233"/>
      <c r="I103" s="233"/>
      <c r="J103" s="233"/>
      <c r="K103" s="234">
        <f t="shared" si="3"/>
        <v>0</v>
      </c>
    </row>
    <row r="104" spans="1:11" x14ac:dyDescent="0.25">
      <c r="A104" s="20" t="s">
        <v>123</v>
      </c>
      <c r="B104" s="238">
        <f>REST!B104</f>
        <v>0</v>
      </c>
      <c r="C104" s="238"/>
      <c r="D104" s="238"/>
      <c r="E104" s="238"/>
      <c r="F104" s="239">
        <f t="shared" si="2"/>
        <v>0</v>
      </c>
      <c r="G104" s="233">
        <f>REST!G104</f>
        <v>0</v>
      </c>
      <c r="H104" s="233"/>
      <c r="I104" s="233"/>
      <c r="J104" s="233"/>
      <c r="K104" s="234">
        <f t="shared" si="3"/>
        <v>0</v>
      </c>
    </row>
    <row r="105" spans="1:11" x14ac:dyDescent="0.25">
      <c r="A105" s="20" t="s">
        <v>67</v>
      </c>
      <c r="B105" s="238">
        <f>REST!B105</f>
        <v>0</v>
      </c>
      <c r="C105" s="238"/>
      <c r="D105" s="238"/>
      <c r="E105" s="238"/>
      <c r="F105" s="239">
        <f t="shared" si="2"/>
        <v>0</v>
      </c>
      <c r="G105" s="233">
        <f>REST!G105</f>
        <v>0</v>
      </c>
      <c r="H105" s="233"/>
      <c r="I105" s="233"/>
      <c r="J105" s="233"/>
      <c r="K105" s="234">
        <f t="shared" si="3"/>
        <v>0</v>
      </c>
    </row>
    <row r="106" spans="1:11" x14ac:dyDescent="0.25">
      <c r="A106" s="20" t="s">
        <v>124</v>
      </c>
      <c r="B106" s="238">
        <f>REST!B106</f>
        <v>0</v>
      </c>
      <c r="C106" s="238"/>
      <c r="D106" s="238"/>
      <c r="E106" s="238"/>
      <c r="F106" s="239">
        <f t="shared" si="2"/>
        <v>0</v>
      </c>
      <c r="G106" s="233">
        <f>REST!G106</f>
        <v>0</v>
      </c>
      <c r="H106" s="233"/>
      <c r="I106" s="233"/>
      <c r="J106" s="233"/>
      <c r="K106" s="234">
        <f t="shared" si="3"/>
        <v>0</v>
      </c>
    </row>
    <row r="107" spans="1:11" x14ac:dyDescent="0.25">
      <c r="A107" s="5" t="s">
        <v>125</v>
      </c>
      <c r="B107" s="238">
        <f>REST!B107</f>
        <v>0</v>
      </c>
      <c r="C107" s="238"/>
      <c r="D107" s="238"/>
      <c r="E107" s="238"/>
      <c r="F107" s="239">
        <f t="shared" si="2"/>
        <v>0</v>
      </c>
      <c r="G107" s="233">
        <f>REST!G107</f>
        <v>0</v>
      </c>
      <c r="H107" s="233"/>
      <c r="I107" s="233"/>
      <c r="J107" s="233"/>
      <c r="K107" s="234">
        <f t="shared" si="3"/>
        <v>0</v>
      </c>
    </row>
    <row r="108" spans="1:11" x14ac:dyDescent="0.25">
      <c r="A108" s="20" t="s">
        <v>68</v>
      </c>
      <c r="B108" s="238">
        <f>REST!B108</f>
        <v>0</v>
      </c>
      <c r="C108" s="238"/>
      <c r="D108" s="238"/>
      <c r="E108" s="238"/>
      <c r="F108" s="239">
        <f t="shared" si="2"/>
        <v>0</v>
      </c>
      <c r="G108" s="233">
        <f>REST!G108</f>
        <v>0</v>
      </c>
      <c r="H108" s="233"/>
      <c r="I108" s="233"/>
      <c r="J108" s="233"/>
      <c r="K108" s="234">
        <f t="shared" si="3"/>
        <v>0</v>
      </c>
    </row>
    <row r="109" spans="1:11" x14ac:dyDescent="0.25">
      <c r="A109" s="5" t="s">
        <v>69</v>
      </c>
      <c r="B109" s="238">
        <f>REST!B109</f>
        <v>0</v>
      </c>
      <c r="C109" s="238"/>
      <c r="D109" s="238"/>
      <c r="E109" s="238"/>
      <c r="F109" s="239">
        <f t="shared" si="2"/>
        <v>0</v>
      </c>
      <c r="G109" s="233">
        <f>REST!G109</f>
        <v>0</v>
      </c>
      <c r="H109" s="233"/>
      <c r="I109" s="233"/>
      <c r="J109" s="233"/>
      <c r="K109" s="234">
        <f t="shared" si="3"/>
        <v>0</v>
      </c>
    </row>
    <row r="110" spans="1:11" x14ac:dyDescent="0.25">
      <c r="A110" s="20" t="s">
        <v>70</v>
      </c>
      <c r="B110" s="238">
        <f>REST!B110</f>
        <v>0</v>
      </c>
      <c r="C110" s="238"/>
      <c r="D110" s="238"/>
      <c r="E110" s="238"/>
      <c r="F110" s="239">
        <f t="shared" si="2"/>
        <v>0</v>
      </c>
      <c r="G110" s="233">
        <f>REST!G110</f>
        <v>0</v>
      </c>
      <c r="H110" s="233"/>
      <c r="I110" s="233"/>
      <c r="J110" s="233"/>
      <c r="K110" s="234">
        <f t="shared" si="3"/>
        <v>0</v>
      </c>
    </row>
    <row r="111" spans="1:11" x14ac:dyDescent="0.25">
      <c r="A111" s="20" t="s">
        <v>71</v>
      </c>
      <c r="B111" s="238">
        <f>REST!B111</f>
        <v>0</v>
      </c>
      <c r="C111" s="238"/>
      <c r="D111" s="238"/>
      <c r="E111" s="238"/>
      <c r="F111" s="239">
        <f t="shared" si="2"/>
        <v>0</v>
      </c>
      <c r="G111" s="233">
        <f>REST!G111</f>
        <v>0</v>
      </c>
      <c r="H111" s="233"/>
      <c r="I111" s="233"/>
      <c r="J111" s="233"/>
      <c r="K111" s="234">
        <f t="shared" si="3"/>
        <v>0</v>
      </c>
    </row>
    <row r="112" spans="1:11" x14ac:dyDescent="0.25">
      <c r="A112" s="5" t="s">
        <v>72</v>
      </c>
      <c r="B112" s="238">
        <f>REST!B112</f>
        <v>0</v>
      </c>
      <c r="C112" s="238"/>
      <c r="D112" s="238"/>
      <c r="E112" s="238"/>
      <c r="F112" s="239">
        <f t="shared" si="2"/>
        <v>0</v>
      </c>
      <c r="G112" s="233">
        <f>REST!G112</f>
        <v>0</v>
      </c>
      <c r="H112" s="233"/>
      <c r="I112" s="233"/>
      <c r="J112" s="233"/>
      <c r="K112" s="234">
        <f t="shared" si="3"/>
        <v>0</v>
      </c>
    </row>
    <row r="113" spans="1:11" x14ac:dyDescent="0.25">
      <c r="A113" s="5" t="s">
        <v>73</v>
      </c>
      <c r="B113" s="238">
        <f>REST!B113</f>
        <v>0</v>
      </c>
      <c r="C113" s="238"/>
      <c r="D113" s="238"/>
      <c r="E113" s="238"/>
      <c r="F113" s="239">
        <f t="shared" si="2"/>
        <v>0</v>
      </c>
      <c r="G113" s="233">
        <f>REST!G113</f>
        <v>0</v>
      </c>
      <c r="H113" s="233">
        <v>-129</v>
      </c>
      <c r="I113" s="233"/>
      <c r="J113" s="233"/>
      <c r="K113" s="234">
        <f t="shared" si="3"/>
        <v>129</v>
      </c>
    </row>
    <row r="114" spans="1:11" x14ac:dyDescent="0.25">
      <c r="A114" s="21" t="s">
        <v>74</v>
      </c>
      <c r="B114" s="238">
        <f>REST!B114</f>
        <v>0</v>
      </c>
      <c r="C114" s="238"/>
      <c r="D114" s="238"/>
      <c r="E114" s="238"/>
      <c r="F114" s="239">
        <f t="shared" si="2"/>
        <v>0</v>
      </c>
      <c r="G114" s="233">
        <f>REST!G114</f>
        <v>0</v>
      </c>
      <c r="H114" s="233"/>
      <c r="I114" s="233"/>
      <c r="J114" s="233"/>
      <c r="K114" s="234">
        <f t="shared" si="3"/>
        <v>0</v>
      </c>
    </row>
    <row r="115" spans="1:11" x14ac:dyDescent="0.25">
      <c r="A115" s="5" t="s">
        <v>24</v>
      </c>
      <c r="B115" s="238">
        <f>REST!B115</f>
        <v>0</v>
      </c>
      <c r="C115" s="238"/>
      <c r="D115" s="238"/>
      <c r="E115" s="238"/>
      <c r="F115" s="239">
        <f t="shared" si="2"/>
        <v>0</v>
      </c>
      <c r="G115" s="233">
        <f>REST!G115</f>
        <v>0</v>
      </c>
      <c r="H115" s="233">
        <v>-14455</v>
      </c>
      <c r="I115" s="233">
        <v>-380</v>
      </c>
      <c r="J115" s="233"/>
      <c r="K115" s="234">
        <f t="shared" si="3"/>
        <v>14835</v>
      </c>
    </row>
    <row r="116" spans="1:11" x14ac:dyDescent="0.25">
      <c r="A116" s="5" t="s">
        <v>75</v>
      </c>
      <c r="B116" s="238">
        <f>REST!B116</f>
        <v>0</v>
      </c>
      <c r="C116" s="238"/>
      <c r="D116" s="238"/>
      <c r="E116" s="238"/>
      <c r="F116" s="239">
        <f t="shared" si="2"/>
        <v>0</v>
      </c>
      <c r="G116" s="233">
        <f>REST!G116</f>
        <v>0</v>
      </c>
      <c r="H116" s="233"/>
      <c r="I116" s="233"/>
      <c r="J116" s="233"/>
      <c r="K116" s="234">
        <f t="shared" si="3"/>
        <v>0</v>
      </c>
    </row>
    <row r="117" spans="1:11" x14ac:dyDescent="0.25">
      <c r="A117" s="20" t="s">
        <v>76</v>
      </c>
      <c r="B117" s="238">
        <f>REST!B117</f>
        <v>0</v>
      </c>
      <c r="C117" s="238"/>
      <c r="D117" s="238"/>
      <c r="E117" s="238"/>
      <c r="F117" s="239">
        <f t="shared" si="2"/>
        <v>0</v>
      </c>
      <c r="G117" s="233">
        <f>REST!G117</f>
        <v>0</v>
      </c>
      <c r="H117" s="233"/>
      <c r="I117" s="233"/>
      <c r="J117" s="233"/>
      <c r="K117" s="234">
        <f t="shared" si="3"/>
        <v>0</v>
      </c>
    </row>
    <row r="118" spans="1:11" x14ac:dyDescent="0.25">
      <c r="A118" s="20" t="s">
        <v>25</v>
      </c>
      <c r="B118" s="238">
        <f>REST!B118</f>
        <v>0</v>
      </c>
      <c r="C118" s="238"/>
      <c r="D118" s="238"/>
      <c r="E118" s="238"/>
      <c r="F118" s="239">
        <f t="shared" si="2"/>
        <v>0</v>
      </c>
      <c r="G118" s="233">
        <f>REST!G118</f>
        <v>0</v>
      </c>
      <c r="H118" s="233"/>
      <c r="I118" s="233"/>
      <c r="J118" s="233"/>
      <c r="K118" s="234">
        <f t="shared" si="3"/>
        <v>0</v>
      </c>
    </row>
    <row r="119" spans="1:11" x14ac:dyDescent="0.25">
      <c r="A119" s="20" t="s">
        <v>77</v>
      </c>
      <c r="B119" s="238">
        <f>REST!B119</f>
        <v>0</v>
      </c>
      <c r="C119" s="238"/>
      <c r="D119" s="238"/>
      <c r="E119" s="238"/>
      <c r="F119" s="239">
        <f t="shared" si="2"/>
        <v>0</v>
      </c>
      <c r="G119" s="233">
        <f>REST!G119</f>
        <v>0</v>
      </c>
      <c r="H119" s="233"/>
      <c r="I119" s="233"/>
      <c r="J119" s="233"/>
      <c r="K119" s="234">
        <f t="shared" si="3"/>
        <v>0</v>
      </c>
    </row>
    <row r="120" spans="1:11" x14ac:dyDescent="0.25">
      <c r="A120" s="5" t="s">
        <v>26</v>
      </c>
      <c r="B120" s="238">
        <f>REST!B120</f>
        <v>0</v>
      </c>
      <c r="C120" s="238">
        <f>B120/$B$2*$C$2</f>
        <v>0</v>
      </c>
      <c r="D120" s="238"/>
      <c r="E120" s="238">
        <f>B120/$B$2*$E$2</f>
        <v>0</v>
      </c>
      <c r="F120" s="239">
        <f>B120-C120-D120-E120</f>
        <v>0</v>
      </c>
      <c r="G120" s="233">
        <f>REST!G120</f>
        <v>0</v>
      </c>
      <c r="H120" s="233">
        <f>G120/$B$2*$C$2</f>
        <v>0</v>
      </c>
      <c r="I120" s="233"/>
      <c r="J120" s="233">
        <f>G120/$B$2*$E$2</f>
        <v>0</v>
      </c>
      <c r="K120" s="234">
        <f>G120-H120-I120-J120</f>
        <v>0</v>
      </c>
    </row>
    <row r="121" spans="1:11" x14ac:dyDescent="0.25">
      <c r="A121" s="5" t="s">
        <v>78</v>
      </c>
      <c r="B121" s="238">
        <f>REST!B121</f>
        <v>0</v>
      </c>
      <c r="C121" s="238"/>
      <c r="D121" s="238"/>
      <c r="E121" s="238"/>
      <c r="F121" s="237"/>
      <c r="G121" s="233">
        <f>REST!G121</f>
        <v>0</v>
      </c>
      <c r="H121" s="233"/>
      <c r="I121" s="233"/>
      <c r="J121" s="233"/>
      <c r="K121" s="232"/>
    </row>
    <row r="122" spans="1:11" x14ac:dyDescent="0.25">
      <c r="A122" s="20" t="s">
        <v>79</v>
      </c>
      <c r="B122" s="238">
        <f>REST!B122</f>
        <v>0</v>
      </c>
      <c r="C122" s="238"/>
      <c r="D122" s="238"/>
      <c r="E122" s="238"/>
      <c r="F122" s="237"/>
      <c r="G122" s="233">
        <f>REST!G122</f>
        <v>0</v>
      </c>
      <c r="H122" s="233"/>
      <c r="I122" s="233"/>
      <c r="J122" s="233"/>
      <c r="K122" s="232"/>
    </row>
    <row r="123" spans="1:11" x14ac:dyDescent="0.25">
      <c r="A123" s="20" t="s">
        <v>80</v>
      </c>
      <c r="B123" s="238">
        <f>REST!B123</f>
        <v>0</v>
      </c>
      <c r="C123" s="238"/>
      <c r="D123" s="238"/>
      <c r="E123" s="238"/>
      <c r="F123" s="237"/>
      <c r="G123" s="233">
        <f>REST!G123</f>
        <v>0</v>
      </c>
      <c r="H123" s="233"/>
      <c r="I123" s="233"/>
      <c r="J123" s="233"/>
      <c r="K123" s="232"/>
    </row>
    <row r="124" spans="1:11" x14ac:dyDescent="0.25">
      <c r="A124" s="5" t="s">
        <v>81</v>
      </c>
      <c r="B124" s="238">
        <f>REST!B124</f>
        <v>0</v>
      </c>
      <c r="C124" s="238"/>
      <c r="D124" s="238"/>
      <c r="E124" s="238"/>
      <c r="F124" s="237"/>
      <c r="G124" s="233">
        <f>REST!G124</f>
        <v>0</v>
      </c>
      <c r="H124" s="233"/>
      <c r="I124" s="233"/>
      <c r="J124" s="233"/>
      <c r="K124" s="232"/>
    </row>
    <row r="125" spans="1:11" x14ac:dyDescent="0.25">
      <c r="A125" s="201" t="s">
        <v>307</v>
      </c>
      <c r="B125" s="241">
        <f>-SUM(B4:B124)</f>
        <v>-14912.424000000001</v>
      </c>
      <c r="C125" s="241">
        <f t="shared" ref="C125:E125" si="4">-SUM(C4:C124)</f>
        <v>-770.5</v>
      </c>
      <c r="D125" s="241">
        <f t="shared" si="4"/>
        <v>0</v>
      </c>
      <c r="E125" s="241">
        <f t="shared" si="4"/>
        <v>-770.5</v>
      </c>
      <c r="F125" s="237"/>
      <c r="G125" s="91">
        <f>-SUM(G4:G124)</f>
        <v>0</v>
      </c>
      <c r="H125" s="91">
        <f t="shared" ref="H125:J125" si="5">-SUM(H4:H124)</f>
        <v>-375088.84</v>
      </c>
      <c r="I125" s="91">
        <f t="shared" si="5"/>
        <v>0</v>
      </c>
      <c r="J125" s="91">
        <f t="shared" si="5"/>
        <v>316093.64</v>
      </c>
      <c r="K125" s="232"/>
    </row>
    <row r="126" spans="1:11" x14ac:dyDescent="0.25">
      <c r="A126" s="202" t="s">
        <v>308</v>
      </c>
      <c r="B126" s="241">
        <f>SUM(C126:E126)</f>
        <v>-14912.424000000001</v>
      </c>
      <c r="C126" s="241">
        <f>REST!C125</f>
        <v>-12658.424000000001</v>
      </c>
      <c r="D126" s="241">
        <f>REST!D125</f>
        <v>0</v>
      </c>
      <c r="E126" s="241">
        <f>REST!E125</f>
        <v>-2254</v>
      </c>
      <c r="F126" s="237"/>
      <c r="G126" s="91">
        <f>SUM(H126:J126)</f>
        <v>-79047.847276455548</v>
      </c>
      <c r="H126" s="91">
        <f>REST!H125</f>
        <v>-98738.193471547565</v>
      </c>
      <c r="I126" s="91">
        <f>REST!I125</f>
        <v>19690.346195092017</v>
      </c>
      <c r="J126" s="91">
        <f>REST!J125</f>
        <v>0</v>
      </c>
      <c r="K126" s="232"/>
    </row>
    <row r="128" spans="1:11" x14ac:dyDescent="0.25">
      <c r="A128" s="181" t="s">
        <v>272</v>
      </c>
      <c r="B128" s="13">
        <f>REST!B126</f>
        <v>-14912.424000000001</v>
      </c>
      <c r="G128" s="13">
        <f>REST!G126</f>
        <v>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AF49-63DB-4A9C-9490-86A0C0A13815}">
  <dimension ref="A1:E1333"/>
  <sheetViews>
    <sheetView workbookViewId="0">
      <pane xSplit="1" ySplit="3" topLeftCell="B87" activePane="bottomRight" state="frozen"/>
      <selection activeCell="C4" sqref="C4:E123"/>
      <selection pane="topRight" activeCell="C4" sqref="C4:E123"/>
      <selection pane="bottomLeft" activeCell="C4" sqref="C4:E123"/>
      <selection pane="bottomRight" activeCell="B20" sqref="B20"/>
    </sheetView>
  </sheetViews>
  <sheetFormatPr baseColWidth="10" defaultRowHeight="15.75" x14ac:dyDescent="0.25"/>
  <cols>
    <col min="1" max="1" width="45.7109375" style="1" bestFit="1" customWidth="1"/>
    <col min="2" max="3" width="21.28515625" style="52" customWidth="1"/>
    <col min="4" max="4" width="10.85546875" style="28" customWidth="1"/>
  </cols>
  <sheetData>
    <row r="1" spans="1:4" x14ac:dyDescent="0.25">
      <c r="A1" s="1" t="s">
        <v>86</v>
      </c>
    </row>
    <row r="2" spans="1:4" x14ac:dyDescent="0.25">
      <c r="A2" s="2"/>
      <c r="B2" s="53"/>
      <c r="C2" s="53"/>
      <c r="D2" s="28" t="s">
        <v>132</v>
      </c>
    </row>
    <row r="3" spans="1:4" x14ac:dyDescent="0.25">
      <c r="A3" s="3" t="s">
        <v>87</v>
      </c>
      <c r="B3" s="242" t="s">
        <v>331</v>
      </c>
      <c r="C3" s="54" t="s">
        <v>179</v>
      </c>
      <c r="D3" s="56" t="s">
        <v>157</v>
      </c>
    </row>
    <row r="4" spans="1:4" x14ac:dyDescent="0.25">
      <c r="A4" s="4" t="s">
        <v>29</v>
      </c>
      <c r="B4" s="243"/>
      <c r="C4" s="51"/>
      <c r="D4" s="57"/>
    </row>
    <row r="5" spans="1:4" x14ac:dyDescent="0.25">
      <c r="A5" s="4" t="s">
        <v>88</v>
      </c>
      <c r="B5" s="243"/>
      <c r="C5" s="51"/>
      <c r="D5" s="57"/>
    </row>
    <row r="6" spans="1:4" x14ac:dyDescent="0.25">
      <c r="A6" s="5" t="s">
        <v>89</v>
      </c>
      <c r="B6" s="244"/>
      <c r="C6" s="55"/>
      <c r="D6" s="57"/>
    </row>
    <row r="7" spans="1:4" x14ac:dyDescent="0.25">
      <c r="A7" s="5" t="s">
        <v>90</v>
      </c>
      <c r="B7" s="244"/>
      <c r="C7" s="55"/>
      <c r="D7" s="57"/>
    </row>
    <row r="8" spans="1:4" x14ac:dyDescent="0.25">
      <c r="A8" s="4" t="s">
        <v>30</v>
      </c>
      <c r="B8" s="243"/>
      <c r="C8" s="51"/>
      <c r="D8" s="57"/>
    </row>
    <row r="9" spans="1:4" x14ac:dyDescent="0.25">
      <c r="A9" s="4" t="s">
        <v>91</v>
      </c>
      <c r="B9" s="243"/>
      <c r="C9" s="51"/>
      <c r="D9" s="57"/>
    </row>
    <row r="10" spans="1:4" x14ac:dyDescent="0.25">
      <c r="A10" s="4" t="s">
        <v>92</v>
      </c>
      <c r="B10" s="243"/>
      <c r="C10" s="51"/>
      <c r="D10" s="57"/>
    </row>
    <row r="11" spans="1:4" x14ac:dyDescent="0.25">
      <c r="A11" s="4" t="s">
        <v>2</v>
      </c>
      <c r="B11" s="243"/>
      <c r="C11" s="51"/>
      <c r="D11" s="57"/>
    </row>
    <row r="12" spans="1:4" x14ac:dyDescent="0.25">
      <c r="A12" s="4" t="s">
        <v>266</v>
      </c>
      <c r="B12" s="243"/>
      <c r="C12" s="51"/>
      <c r="D12" s="57"/>
    </row>
    <row r="13" spans="1:4" x14ac:dyDescent="0.25">
      <c r="A13" s="4" t="s">
        <v>31</v>
      </c>
      <c r="B13" s="243"/>
      <c r="C13" s="51"/>
      <c r="D13" s="57"/>
    </row>
    <row r="14" spans="1:4" x14ac:dyDescent="0.25">
      <c r="A14" s="5" t="s">
        <v>8</v>
      </c>
      <c r="B14" s="244"/>
      <c r="C14" s="55"/>
      <c r="D14" s="57"/>
    </row>
    <row r="15" spans="1:4" x14ac:dyDescent="0.25">
      <c r="A15" s="4" t="s">
        <v>21</v>
      </c>
      <c r="B15" s="243"/>
      <c r="C15" s="51"/>
      <c r="D15" s="57"/>
    </row>
    <row r="16" spans="1:4" x14ac:dyDescent="0.25">
      <c r="A16" s="4" t="s">
        <v>32</v>
      </c>
      <c r="B16" s="243"/>
      <c r="C16" s="51"/>
      <c r="D16" s="57"/>
    </row>
    <row r="17" spans="1:4" x14ac:dyDescent="0.25">
      <c r="A17" s="4" t="s">
        <v>93</v>
      </c>
      <c r="B17" s="243"/>
      <c r="C17" s="51"/>
      <c r="D17" s="57"/>
    </row>
    <row r="18" spans="1:4" x14ac:dyDescent="0.25">
      <c r="A18" s="4" t="s">
        <v>33</v>
      </c>
      <c r="B18" s="243"/>
      <c r="C18" s="51"/>
      <c r="D18" s="57">
        <v>0</v>
      </c>
    </row>
    <row r="19" spans="1:4" x14ac:dyDescent="0.25">
      <c r="A19" s="4" t="s">
        <v>94</v>
      </c>
      <c r="B19" s="243"/>
      <c r="C19" s="51">
        <v>10400</v>
      </c>
      <c r="D19" s="57">
        <v>9623.42</v>
      </c>
    </row>
    <row r="20" spans="1:4" x14ac:dyDescent="0.25">
      <c r="A20" s="5" t="s">
        <v>95</v>
      </c>
      <c r="B20" s="244"/>
      <c r="C20" s="55"/>
      <c r="D20" s="57"/>
    </row>
    <row r="21" spans="1:4" x14ac:dyDescent="0.25">
      <c r="A21" s="4" t="s">
        <v>34</v>
      </c>
      <c r="B21" s="243"/>
      <c r="C21" s="51"/>
      <c r="D21" s="57"/>
    </row>
    <row r="22" spans="1:4" x14ac:dyDescent="0.25">
      <c r="A22" s="4" t="s">
        <v>35</v>
      </c>
      <c r="B22" s="243"/>
      <c r="C22" s="51"/>
      <c r="D22" s="57"/>
    </row>
    <row r="23" spans="1:4" x14ac:dyDescent="0.25">
      <c r="A23" s="4" t="s">
        <v>36</v>
      </c>
      <c r="B23" s="243"/>
      <c r="C23" s="51"/>
      <c r="D23" s="57"/>
    </row>
    <row r="24" spans="1:4" x14ac:dyDescent="0.25">
      <c r="A24" s="4" t="s">
        <v>9</v>
      </c>
      <c r="B24" s="243"/>
      <c r="C24" s="51"/>
      <c r="D24" s="57"/>
    </row>
    <row r="25" spans="1:4" x14ac:dyDescent="0.25">
      <c r="A25" s="4" t="s">
        <v>268</v>
      </c>
      <c r="B25" s="243"/>
      <c r="C25" s="51"/>
      <c r="D25" s="57"/>
    </row>
    <row r="26" spans="1:4" x14ac:dyDescent="0.25">
      <c r="A26" s="4" t="s">
        <v>96</v>
      </c>
      <c r="B26" s="243"/>
      <c r="C26" s="51"/>
      <c r="D26" s="57"/>
    </row>
    <row r="27" spans="1:4" x14ac:dyDescent="0.25">
      <c r="A27" s="4" t="s">
        <v>37</v>
      </c>
      <c r="B27" s="243"/>
      <c r="C27" s="51"/>
      <c r="D27" s="57"/>
    </row>
    <row r="28" spans="1:4" x14ac:dyDescent="0.25">
      <c r="A28" s="4" t="s">
        <v>97</v>
      </c>
      <c r="B28" s="243"/>
      <c r="C28" s="51"/>
      <c r="D28" s="57"/>
    </row>
    <row r="29" spans="1:4" x14ac:dyDescent="0.25">
      <c r="A29" s="4" t="s">
        <v>38</v>
      </c>
      <c r="B29" s="243"/>
      <c r="C29" s="51"/>
      <c r="D29" s="57"/>
    </row>
    <row r="30" spans="1:4" x14ac:dyDescent="0.25">
      <c r="A30" s="4" t="s">
        <v>39</v>
      </c>
      <c r="B30" s="243"/>
      <c r="C30" s="51"/>
      <c r="D30" s="57"/>
    </row>
    <row r="31" spans="1:4" x14ac:dyDescent="0.25">
      <c r="A31" s="5" t="s">
        <v>98</v>
      </c>
      <c r="B31" s="244"/>
      <c r="C31" s="55"/>
      <c r="D31" s="57"/>
    </row>
    <row r="32" spans="1:4" x14ac:dyDescent="0.25">
      <c r="A32" s="4" t="s">
        <v>22</v>
      </c>
      <c r="B32" s="243"/>
      <c r="C32" s="51"/>
      <c r="D32" s="57"/>
    </row>
    <row r="33" spans="1:5" x14ac:dyDescent="0.25">
      <c r="A33" s="4" t="s">
        <v>99</v>
      </c>
      <c r="B33" s="243"/>
      <c r="C33" s="51"/>
      <c r="D33" s="57"/>
    </row>
    <row r="34" spans="1:5" x14ac:dyDescent="0.25">
      <c r="A34" s="4" t="s">
        <v>3</v>
      </c>
      <c r="B34" s="243"/>
      <c r="C34" s="51"/>
      <c r="D34" s="57"/>
    </row>
    <row r="35" spans="1:5" x14ac:dyDescent="0.25">
      <c r="A35" s="4" t="s">
        <v>40</v>
      </c>
      <c r="B35" s="243"/>
      <c r="C35" s="51"/>
      <c r="D35" s="57"/>
    </row>
    <row r="36" spans="1:5" x14ac:dyDescent="0.25">
      <c r="A36" s="4" t="s">
        <v>41</v>
      </c>
      <c r="B36" s="243"/>
      <c r="C36" s="51"/>
      <c r="D36" s="57"/>
    </row>
    <row r="37" spans="1:5" x14ac:dyDescent="0.25">
      <c r="A37" s="4" t="s">
        <v>42</v>
      </c>
      <c r="B37" s="243"/>
      <c r="C37" s="51">
        <f>D37*1.05</f>
        <v>3145.8</v>
      </c>
      <c r="D37" s="57">
        <v>2996</v>
      </c>
      <c r="E37" t="s">
        <v>187</v>
      </c>
    </row>
    <row r="38" spans="1:5" hidden="1" x14ac:dyDescent="0.25">
      <c r="A38" s="4" t="s">
        <v>28</v>
      </c>
      <c r="B38" s="243"/>
      <c r="C38" s="51"/>
      <c r="D38" s="57"/>
    </row>
    <row r="39" spans="1:5" hidden="1" x14ac:dyDescent="0.25">
      <c r="A39" s="4" t="s">
        <v>43</v>
      </c>
      <c r="B39" s="243"/>
      <c r="C39" s="51"/>
      <c r="D39" s="57"/>
    </row>
    <row r="40" spans="1:5" hidden="1" x14ac:dyDescent="0.25">
      <c r="A40" s="4" t="s">
        <v>100</v>
      </c>
      <c r="B40" s="243"/>
      <c r="C40" s="51"/>
      <c r="D40" s="57"/>
    </row>
    <row r="41" spans="1:5" hidden="1" x14ac:dyDescent="0.25">
      <c r="A41" s="4" t="s">
        <v>44</v>
      </c>
      <c r="B41" s="243"/>
      <c r="C41" s="51"/>
      <c r="D41" s="57"/>
    </row>
    <row r="42" spans="1:5" hidden="1" x14ac:dyDescent="0.25">
      <c r="A42" s="4" t="s">
        <v>4</v>
      </c>
      <c r="B42" s="243"/>
      <c r="C42" s="51"/>
      <c r="D42" s="57"/>
    </row>
    <row r="43" spans="1:5" hidden="1" x14ac:dyDescent="0.25">
      <c r="A43" s="4" t="s">
        <v>45</v>
      </c>
      <c r="B43" s="243"/>
      <c r="C43" s="51"/>
      <c r="D43" s="57"/>
    </row>
    <row r="44" spans="1:5" hidden="1" x14ac:dyDescent="0.25">
      <c r="A44" s="4" t="s">
        <v>46</v>
      </c>
      <c r="B44" s="243"/>
      <c r="C44" s="51"/>
      <c r="D44" s="57"/>
    </row>
    <row r="45" spans="1:5" x14ac:dyDescent="0.25">
      <c r="A45" s="4" t="s">
        <v>47</v>
      </c>
      <c r="B45" s="243"/>
      <c r="C45" s="51">
        <v>100</v>
      </c>
      <c r="D45" s="57">
        <v>37</v>
      </c>
    </row>
    <row r="46" spans="1:5" x14ac:dyDescent="0.25">
      <c r="A46" s="5" t="s">
        <v>48</v>
      </c>
      <c r="B46" s="244"/>
      <c r="C46" s="55"/>
      <c r="D46" s="57"/>
    </row>
    <row r="47" spans="1:5" x14ac:dyDescent="0.25">
      <c r="A47" s="4" t="s">
        <v>49</v>
      </c>
      <c r="B47" s="243"/>
      <c r="C47" s="51"/>
      <c r="D47" s="57"/>
    </row>
    <row r="48" spans="1:5" x14ac:dyDescent="0.25">
      <c r="A48" s="177" t="s">
        <v>267</v>
      </c>
      <c r="B48" s="245"/>
      <c r="C48" s="178"/>
      <c r="D48" s="57"/>
    </row>
    <row r="49" spans="1:4" x14ac:dyDescent="0.25">
      <c r="A49" s="6" t="s">
        <v>11</v>
      </c>
      <c r="B49" s="244"/>
      <c r="C49" s="55"/>
      <c r="D49" s="57"/>
    </row>
    <row r="50" spans="1:4" x14ac:dyDescent="0.25">
      <c r="A50" s="6" t="s">
        <v>12</v>
      </c>
      <c r="B50" s="244"/>
      <c r="C50" s="55"/>
      <c r="D50" s="57"/>
    </row>
    <row r="51" spans="1:4" x14ac:dyDescent="0.25">
      <c r="A51" s="116" t="s">
        <v>269</v>
      </c>
      <c r="B51" s="244"/>
      <c r="C51" s="55"/>
      <c r="D51" s="57"/>
    </row>
    <row r="52" spans="1:4" x14ac:dyDescent="0.25">
      <c r="A52" s="116" t="s">
        <v>250</v>
      </c>
      <c r="B52" s="244"/>
      <c r="C52" s="55"/>
      <c r="D52" s="57"/>
    </row>
    <row r="53" spans="1:4" x14ac:dyDescent="0.25">
      <c r="A53" s="4" t="s">
        <v>101</v>
      </c>
      <c r="B53" s="243"/>
      <c r="C53" s="51"/>
      <c r="D53" s="57"/>
    </row>
    <row r="54" spans="1:4" x14ac:dyDescent="0.25">
      <c r="A54" s="6" t="s">
        <v>5</v>
      </c>
      <c r="B54" s="244"/>
      <c r="C54" s="55"/>
      <c r="D54" s="57"/>
    </row>
    <row r="55" spans="1:4" x14ac:dyDescent="0.25">
      <c r="A55" s="7" t="s">
        <v>50</v>
      </c>
      <c r="B55" s="243"/>
      <c r="C55" s="51"/>
      <c r="D55" s="57"/>
    </row>
    <row r="56" spans="1:4" x14ac:dyDescent="0.25">
      <c r="A56" s="5" t="s">
        <v>13</v>
      </c>
      <c r="B56" s="244"/>
      <c r="C56" s="55"/>
      <c r="D56" s="57"/>
    </row>
    <row r="57" spans="1:4" x14ac:dyDescent="0.25">
      <c r="A57" s="5" t="s">
        <v>102</v>
      </c>
      <c r="B57" s="244"/>
      <c r="C57" s="55"/>
      <c r="D57" s="57"/>
    </row>
    <row r="58" spans="1:4" x14ac:dyDescent="0.25">
      <c r="A58" s="5" t="s">
        <v>51</v>
      </c>
      <c r="B58" s="244"/>
      <c r="C58" s="55"/>
      <c r="D58" s="57"/>
    </row>
    <row r="59" spans="1:4" x14ac:dyDescent="0.25">
      <c r="A59" s="5" t="s">
        <v>14</v>
      </c>
      <c r="B59" s="244"/>
      <c r="C59" s="55"/>
      <c r="D59" s="57"/>
    </row>
    <row r="60" spans="1:4" x14ac:dyDescent="0.25">
      <c r="A60" s="5" t="s">
        <v>15</v>
      </c>
      <c r="B60" s="244"/>
      <c r="C60" s="55"/>
      <c r="D60" s="57"/>
    </row>
    <row r="61" spans="1:4" x14ac:dyDescent="0.25">
      <c r="A61" s="5" t="s">
        <v>16</v>
      </c>
      <c r="B61" s="244"/>
      <c r="C61" s="55"/>
      <c r="D61" s="57"/>
    </row>
    <row r="62" spans="1:4" x14ac:dyDescent="0.25">
      <c r="A62" s="5" t="s">
        <v>17</v>
      </c>
      <c r="B62" s="244"/>
      <c r="C62" s="55"/>
      <c r="D62" s="57"/>
    </row>
    <row r="63" spans="1:4" x14ac:dyDescent="0.25">
      <c r="A63" s="5" t="s">
        <v>18</v>
      </c>
      <c r="B63" s="244"/>
      <c r="C63" s="55"/>
      <c r="D63" s="57"/>
    </row>
    <row r="64" spans="1:4" x14ac:dyDescent="0.25">
      <c r="A64" s="7" t="s">
        <v>19</v>
      </c>
      <c r="B64" s="243"/>
      <c r="C64" s="51"/>
      <c r="D64" s="57"/>
    </row>
    <row r="65" spans="1:4" x14ac:dyDescent="0.25">
      <c r="A65" s="7" t="s">
        <v>52</v>
      </c>
      <c r="B65" s="243"/>
      <c r="C65" s="51"/>
      <c r="D65" s="57"/>
    </row>
    <row r="66" spans="1:4" x14ac:dyDescent="0.25">
      <c r="A66" s="4" t="s">
        <v>103</v>
      </c>
      <c r="B66" s="243"/>
      <c r="C66" s="51"/>
      <c r="D66" s="57"/>
    </row>
    <row r="67" spans="1:4" x14ac:dyDescent="0.25">
      <c r="A67" s="4" t="s">
        <v>104</v>
      </c>
      <c r="B67" s="243"/>
      <c r="C67" s="51">
        <f>D67*1.05</f>
        <v>1553.3174999999999</v>
      </c>
      <c r="D67" s="57">
        <v>1479.35</v>
      </c>
    </row>
    <row r="68" spans="1:4" x14ac:dyDescent="0.25">
      <c r="A68" s="4" t="s">
        <v>53</v>
      </c>
      <c r="B68" s="243"/>
      <c r="C68" s="51"/>
      <c r="D68" s="57"/>
    </row>
    <row r="69" spans="1:4" x14ac:dyDescent="0.25">
      <c r="A69" s="5" t="s">
        <v>54</v>
      </c>
      <c r="B69" s="244"/>
      <c r="C69" s="55"/>
      <c r="D69" s="57"/>
    </row>
    <row r="70" spans="1:4" x14ac:dyDescent="0.25">
      <c r="A70" s="6" t="s">
        <v>105</v>
      </c>
      <c r="B70" s="244"/>
      <c r="C70" s="55"/>
      <c r="D70" s="57"/>
    </row>
    <row r="71" spans="1:4" x14ac:dyDescent="0.25">
      <c r="A71" s="4" t="s">
        <v>55</v>
      </c>
      <c r="B71" s="243"/>
      <c r="C71" s="51"/>
      <c r="D71" s="57"/>
    </row>
    <row r="72" spans="1:4" x14ac:dyDescent="0.25">
      <c r="A72" s="4" t="s">
        <v>56</v>
      </c>
      <c r="B72" s="243"/>
      <c r="C72" s="51"/>
      <c r="D72" s="57"/>
    </row>
    <row r="73" spans="1:4" x14ac:dyDescent="0.25">
      <c r="A73" s="5" t="s">
        <v>57</v>
      </c>
      <c r="B73" s="244"/>
      <c r="C73" s="55"/>
      <c r="D73" s="57"/>
    </row>
    <row r="74" spans="1:4" x14ac:dyDescent="0.25">
      <c r="A74" s="4" t="s">
        <v>58</v>
      </c>
      <c r="B74" s="243"/>
      <c r="C74" s="51"/>
      <c r="D74" s="57"/>
    </row>
    <row r="75" spans="1:4" x14ac:dyDescent="0.25">
      <c r="A75" s="5" t="s">
        <v>59</v>
      </c>
      <c r="B75" s="244"/>
      <c r="C75" s="55"/>
      <c r="D75" s="57"/>
    </row>
    <row r="76" spans="1:4" x14ac:dyDescent="0.25">
      <c r="A76" s="4" t="s">
        <v>23</v>
      </c>
      <c r="B76" s="243"/>
      <c r="C76" s="51"/>
      <c r="D76" s="57"/>
    </row>
    <row r="77" spans="1:4" x14ac:dyDescent="0.25">
      <c r="A77" s="4" t="s">
        <v>60</v>
      </c>
      <c r="B77" s="243"/>
      <c r="C77" s="51"/>
      <c r="D77" s="57"/>
    </row>
    <row r="78" spans="1:4" x14ac:dyDescent="0.25">
      <c r="A78" s="4" t="s">
        <v>61</v>
      </c>
      <c r="B78" s="243"/>
      <c r="C78" s="51"/>
      <c r="D78" s="57"/>
    </row>
    <row r="79" spans="1:4" x14ac:dyDescent="0.25">
      <c r="A79" s="177" t="s">
        <v>271</v>
      </c>
      <c r="B79" s="245"/>
      <c r="C79" s="178"/>
      <c r="D79" s="57"/>
    </row>
    <row r="80" spans="1:4" x14ac:dyDescent="0.25">
      <c r="A80" s="5" t="s">
        <v>106</v>
      </c>
      <c r="B80" s="244"/>
      <c r="C80" s="55"/>
      <c r="D80" s="57"/>
    </row>
    <row r="81" spans="1:4" x14ac:dyDescent="0.25">
      <c r="A81" s="5" t="s">
        <v>107</v>
      </c>
      <c r="B81" s="244"/>
      <c r="C81" s="55"/>
      <c r="D81" s="57"/>
    </row>
    <row r="82" spans="1:4" x14ac:dyDescent="0.25">
      <c r="A82" s="5" t="s">
        <v>108</v>
      </c>
      <c r="B82" s="244"/>
      <c r="C82" s="55"/>
      <c r="D82" s="57"/>
    </row>
    <row r="83" spans="1:4" x14ac:dyDescent="0.25">
      <c r="A83" s="5" t="s">
        <v>109</v>
      </c>
      <c r="B83" s="244"/>
      <c r="C83" s="55"/>
      <c r="D83" s="57"/>
    </row>
    <row r="84" spans="1:4" x14ac:dyDescent="0.25">
      <c r="A84" s="4" t="s">
        <v>110</v>
      </c>
      <c r="B84" s="243"/>
      <c r="C84" s="51"/>
      <c r="D84" s="57"/>
    </row>
    <row r="85" spans="1:4" x14ac:dyDescent="0.25">
      <c r="A85" s="5" t="s">
        <v>111</v>
      </c>
      <c r="B85" s="244"/>
      <c r="C85" s="55"/>
      <c r="D85" s="57"/>
    </row>
    <row r="86" spans="1:4" x14ac:dyDescent="0.25">
      <c r="A86" s="4" t="s">
        <v>112</v>
      </c>
      <c r="B86" s="243"/>
      <c r="C86" s="51"/>
      <c r="D86" s="57"/>
    </row>
    <row r="87" spans="1:4" x14ac:dyDescent="0.25">
      <c r="A87" s="4" t="s">
        <v>113</v>
      </c>
      <c r="B87" s="243"/>
      <c r="C87" s="51"/>
      <c r="D87" s="57"/>
    </row>
    <row r="88" spans="1:4" x14ac:dyDescent="0.25">
      <c r="A88" s="5" t="s">
        <v>114</v>
      </c>
      <c r="B88" s="244"/>
      <c r="C88" s="55"/>
      <c r="D88" s="57"/>
    </row>
    <row r="89" spans="1:4" x14ac:dyDescent="0.25">
      <c r="A89" s="4" t="s">
        <v>115</v>
      </c>
      <c r="B89" s="243"/>
      <c r="C89" s="51"/>
      <c r="D89" s="57"/>
    </row>
    <row r="90" spans="1:4" x14ac:dyDescent="0.25">
      <c r="A90" s="5" t="s">
        <v>116</v>
      </c>
      <c r="B90" s="244"/>
      <c r="C90" s="55"/>
      <c r="D90" s="57"/>
    </row>
    <row r="91" spans="1:4" x14ac:dyDescent="0.25">
      <c r="A91" s="5" t="s">
        <v>117</v>
      </c>
      <c r="B91" s="244"/>
      <c r="C91" s="55"/>
      <c r="D91" s="57"/>
    </row>
    <row r="92" spans="1:4" x14ac:dyDescent="0.25">
      <c r="A92" s="5" t="s">
        <v>6</v>
      </c>
      <c r="B92" s="244"/>
      <c r="C92" s="55"/>
      <c r="D92" s="57"/>
    </row>
    <row r="93" spans="1:4" x14ac:dyDescent="0.25">
      <c r="A93" s="4" t="s">
        <v>118</v>
      </c>
      <c r="B93" s="243"/>
      <c r="C93" s="51"/>
      <c r="D93" s="57"/>
    </row>
    <row r="94" spans="1:4" x14ac:dyDescent="0.25">
      <c r="A94" s="5" t="s">
        <v>85</v>
      </c>
      <c r="B94" s="244"/>
      <c r="C94" s="55"/>
      <c r="D94" s="57"/>
    </row>
    <row r="95" spans="1:4" x14ac:dyDescent="0.25">
      <c r="A95" s="4" t="s">
        <v>62</v>
      </c>
      <c r="B95" s="243"/>
      <c r="C95" s="51"/>
      <c r="D95" s="57"/>
    </row>
    <row r="96" spans="1:4" x14ac:dyDescent="0.25">
      <c r="A96" s="5" t="s">
        <v>119</v>
      </c>
      <c r="B96" s="244"/>
      <c r="C96" s="55"/>
      <c r="D96" s="57"/>
    </row>
    <row r="97" spans="1:4" x14ac:dyDescent="0.25">
      <c r="A97" s="4" t="s">
        <v>120</v>
      </c>
      <c r="B97" s="243"/>
      <c r="C97" s="51"/>
      <c r="D97" s="57"/>
    </row>
    <row r="98" spans="1:4" x14ac:dyDescent="0.25">
      <c r="A98" s="4" t="s">
        <v>121</v>
      </c>
      <c r="B98" s="243"/>
      <c r="C98" s="51"/>
      <c r="D98" s="57">
        <v>0</v>
      </c>
    </row>
    <row r="99" spans="1:4" x14ac:dyDescent="0.25">
      <c r="A99" s="4" t="s">
        <v>63</v>
      </c>
      <c r="B99" s="243"/>
      <c r="C99" s="51"/>
      <c r="D99" s="57"/>
    </row>
    <row r="100" spans="1:4" hidden="1" x14ac:dyDescent="0.25">
      <c r="A100" s="4" t="s">
        <v>64</v>
      </c>
      <c r="B100" s="243"/>
      <c r="C100" s="51"/>
      <c r="D100" s="57"/>
    </row>
    <row r="101" spans="1:4" hidden="1" x14ac:dyDescent="0.25">
      <c r="A101" s="4" t="s">
        <v>122</v>
      </c>
      <c r="B101" s="243"/>
      <c r="C101" s="51"/>
      <c r="D101" s="57"/>
    </row>
    <row r="102" spans="1:4" hidden="1" x14ac:dyDescent="0.25">
      <c r="A102" s="5" t="s">
        <v>65</v>
      </c>
      <c r="B102" s="244"/>
      <c r="C102" s="55"/>
      <c r="D102" s="57"/>
    </row>
    <row r="103" spans="1:4" hidden="1" x14ac:dyDescent="0.25">
      <c r="A103" s="4" t="s">
        <v>66</v>
      </c>
      <c r="B103" s="243"/>
      <c r="C103" s="51"/>
      <c r="D103" s="57"/>
    </row>
    <row r="104" spans="1:4" hidden="1" x14ac:dyDescent="0.25">
      <c r="A104" s="4" t="s">
        <v>123</v>
      </c>
      <c r="B104" s="243"/>
      <c r="C104" s="51"/>
      <c r="D104" s="57"/>
    </row>
    <row r="105" spans="1:4" hidden="1" x14ac:dyDescent="0.25">
      <c r="A105" s="4" t="s">
        <v>67</v>
      </c>
      <c r="B105" s="243"/>
      <c r="C105" s="51"/>
      <c r="D105" s="57"/>
    </row>
    <row r="106" spans="1:4" x14ac:dyDescent="0.25">
      <c r="A106" s="4" t="s">
        <v>124</v>
      </c>
      <c r="B106" s="243"/>
      <c r="C106" s="51">
        <v>-16800</v>
      </c>
      <c r="D106" s="57">
        <v>-16595.02</v>
      </c>
    </row>
    <row r="107" spans="1:4" x14ac:dyDescent="0.25">
      <c r="A107" s="5" t="s">
        <v>125</v>
      </c>
      <c r="B107" s="244"/>
      <c r="C107" s="55">
        <v>-4200</v>
      </c>
      <c r="D107" s="57">
        <v>-4108.3</v>
      </c>
    </row>
    <row r="108" spans="1:4" hidden="1" x14ac:dyDescent="0.25">
      <c r="A108" s="4" t="s">
        <v>68</v>
      </c>
      <c r="B108" s="243"/>
      <c r="C108" s="51"/>
      <c r="D108" s="57"/>
    </row>
    <row r="109" spans="1:4" hidden="1" x14ac:dyDescent="0.25">
      <c r="A109" s="5" t="s">
        <v>69</v>
      </c>
      <c r="B109" s="244"/>
      <c r="C109" s="55"/>
      <c r="D109" s="57"/>
    </row>
    <row r="110" spans="1:4" hidden="1" x14ac:dyDescent="0.25">
      <c r="A110" s="4" t="s">
        <v>70</v>
      </c>
      <c r="B110" s="243"/>
      <c r="C110" s="51"/>
      <c r="D110" s="57"/>
    </row>
    <row r="111" spans="1:4" hidden="1" x14ac:dyDescent="0.25">
      <c r="A111" s="4" t="s">
        <v>71</v>
      </c>
      <c r="B111" s="243"/>
      <c r="C111" s="51"/>
      <c r="D111" s="57"/>
    </row>
    <row r="112" spans="1:4" hidden="1" x14ac:dyDescent="0.25">
      <c r="A112" s="5" t="s">
        <v>72</v>
      </c>
      <c r="B112" s="244"/>
      <c r="C112" s="55"/>
      <c r="D112" s="57"/>
    </row>
    <row r="113" spans="1:4" hidden="1" x14ac:dyDescent="0.25">
      <c r="A113" s="5" t="s">
        <v>73</v>
      </c>
      <c r="B113" s="244"/>
      <c r="C113" s="55"/>
      <c r="D113" s="57"/>
    </row>
    <row r="114" spans="1:4" hidden="1" x14ac:dyDescent="0.25">
      <c r="A114" s="7" t="s">
        <v>74</v>
      </c>
      <c r="B114" s="243"/>
      <c r="C114" s="51"/>
      <c r="D114" s="57"/>
    </row>
    <row r="115" spans="1:4" hidden="1" x14ac:dyDescent="0.25">
      <c r="A115" s="5" t="s">
        <v>24</v>
      </c>
      <c r="B115" s="244"/>
      <c r="C115" s="55"/>
      <c r="D115" s="57"/>
    </row>
    <row r="116" spans="1:4" hidden="1" x14ac:dyDescent="0.25">
      <c r="A116" s="5" t="s">
        <v>75</v>
      </c>
      <c r="B116" s="244"/>
      <c r="C116" s="55"/>
      <c r="D116" s="57"/>
    </row>
    <row r="117" spans="1:4" hidden="1" x14ac:dyDescent="0.25">
      <c r="A117" s="4" t="s">
        <v>76</v>
      </c>
      <c r="B117" s="243"/>
      <c r="C117" s="51"/>
      <c r="D117" s="57"/>
    </row>
    <row r="118" spans="1:4" hidden="1" x14ac:dyDescent="0.25">
      <c r="A118" s="4" t="s">
        <v>25</v>
      </c>
      <c r="B118" s="243"/>
      <c r="C118" s="51"/>
      <c r="D118" s="57"/>
    </row>
    <row r="119" spans="1:4" hidden="1" x14ac:dyDescent="0.25">
      <c r="A119" s="4" t="s">
        <v>77</v>
      </c>
      <c r="B119" s="243"/>
      <c r="C119" s="51"/>
      <c r="D119" s="57"/>
    </row>
    <row r="120" spans="1:4" hidden="1" x14ac:dyDescent="0.25">
      <c r="A120" s="5" t="s">
        <v>26</v>
      </c>
      <c r="B120" s="244"/>
      <c r="C120" s="55"/>
      <c r="D120" s="57"/>
    </row>
    <row r="121" spans="1:4" x14ac:dyDescent="0.25">
      <c r="A121" s="5" t="s">
        <v>78</v>
      </c>
      <c r="B121" s="244"/>
      <c r="C121" s="55"/>
      <c r="D121" s="57"/>
    </row>
    <row r="122" spans="1:4" x14ac:dyDescent="0.25">
      <c r="A122" s="4" t="s">
        <v>79</v>
      </c>
      <c r="B122" s="243"/>
      <c r="C122" s="51"/>
      <c r="D122" s="57"/>
    </row>
    <row r="123" spans="1:4" x14ac:dyDescent="0.25">
      <c r="A123" s="4" t="s">
        <v>80</v>
      </c>
      <c r="B123" s="243"/>
      <c r="C123" s="51"/>
      <c r="D123" s="57"/>
    </row>
    <row r="124" spans="1:4" x14ac:dyDescent="0.25">
      <c r="A124" s="5" t="s">
        <v>81</v>
      </c>
      <c r="B124" s="244"/>
      <c r="C124" s="55"/>
      <c r="D124" s="57"/>
    </row>
    <row r="125" spans="1:4" ht="15" x14ac:dyDescent="0.25">
      <c r="A125" s="8" t="s">
        <v>126</v>
      </c>
      <c r="B125" s="246">
        <f>-SUM(B4:B124)</f>
        <v>0</v>
      </c>
      <c r="C125" s="29">
        <f>-SUM(C4:C124)</f>
        <v>5800.8825000000015</v>
      </c>
      <c r="D125" s="57">
        <f>-SUM(D4:D124)</f>
        <v>6567.55</v>
      </c>
    </row>
    <row r="126" spans="1:4" x14ac:dyDescent="0.25">
      <c r="A126"/>
    </row>
    <row r="127" spans="1:4" x14ac:dyDescent="0.25">
      <c r="A127"/>
    </row>
    <row r="128" spans="1:4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8C08-8AB5-4F88-8BED-A8B0CE3DB381}">
  <dimension ref="A1:E1333"/>
  <sheetViews>
    <sheetView workbookViewId="0">
      <pane xSplit="1" ySplit="3" topLeftCell="B106" activePane="bottomRight" state="frozen"/>
      <selection activeCell="C4" sqref="C4:E123"/>
      <selection pane="topRight" activeCell="C4" sqref="C4:E123"/>
      <selection pane="bottomLeft" activeCell="C4" sqref="C4:E123"/>
      <selection pane="bottomRight" activeCell="B10" sqref="B10"/>
    </sheetView>
  </sheetViews>
  <sheetFormatPr baseColWidth="10" defaultRowHeight="15" x14ac:dyDescent="0.25"/>
  <cols>
    <col min="1" max="1" width="45.7109375" style="1" bestFit="1" customWidth="1"/>
    <col min="2" max="3" width="17.140625" style="28" customWidth="1"/>
    <col min="4" max="4" width="11.140625" style="23" bestFit="1" customWidth="1"/>
  </cols>
  <sheetData>
    <row r="1" spans="1:4" x14ac:dyDescent="0.25">
      <c r="A1" s="1" t="s">
        <v>86</v>
      </c>
    </row>
    <row r="2" spans="1:4" x14ac:dyDescent="0.25">
      <c r="A2" s="2"/>
      <c r="B2" s="67"/>
      <c r="C2" s="67"/>
    </row>
    <row r="3" spans="1:4" ht="30" x14ac:dyDescent="0.25">
      <c r="A3" s="19" t="s">
        <v>87</v>
      </c>
      <c r="B3" s="235" t="s">
        <v>332</v>
      </c>
      <c r="C3" s="68" t="s">
        <v>197</v>
      </c>
      <c r="D3" s="39" t="s">
        <v>198</v>
      </c>
    </row>
    <row r="4" spans="1:4" x14ac:dyDescent="0.25">
      <c r="A4" s="20" t="s">
        <v>29</v>
      </c>
      <c r="B4" s="246"/>
      <c r="C4" s="29"/>
      <c r="D4" s="37"/>
    </row>
    <row r="5" spans="1:4" x14ac:dyDescent="0.25">
      <c r="A5" s="20" t="s">
        <v>88</v>
      </c>
      <c r="B5" s="246"/>
      <c r="C5" s="29"/>
      <c r="D5" s="37"/>
    </row>
    <row r="6" spans="1:4" x14ac:dyDescent="0.25">
      <c r="A6" s="5" t="s">
        <v>89</v>
      </c>
      <c r="B6" s="246"/>
      <c r="C6" s="29"/>
      <c r="D6" s="37"/>
    </row>
    <row r="7" spans="1:4" x14ac:dyDescent="0.25">
      <c r="A7" s="5" t="s">
        <v>90</v>
      </c>
      <c r="B7" s="246"/>
      <c r="C7" s="29"/>
      <c r="D7" s="37"/>
    </row>
    <row r="8" spans="1:4" x14ac:dyDescent="0.25">
      <c r="A8" s="20" t="s">
        <v>30</v>
      </c>
      <c r="B8" s="246"/>
      <c r="C8" s="29"/>
      <c r="D8" s="37"/>
    </row>
    <row r="9" spans="1:4" x14ac:dyDescent="0.25">
      <c r="A9" s="20" t="s">
        <v>91</v>
      </c>
      <c r="B9" s="246"/>
      <c r="C9" s="29"/>
      <c r="D9" s="37"/>
    </row>
    <row r="10" spans="1:4" x14ac:dyDescent="0.25">
      <c r="A10" s="20" t="s">
        <v>92</v>
      </c>
      <c r="B10" s="246"/>
      <c r="C10" s="29">
        <v>9000</v>
      </c>
      <c r="D10" s="37"/>
    </row>
    <row r="11" spans="1:4" x14ac:dyDescent="0.25">
      <c r="A11" s="20" t="s">
        <v>2</v>
      </c>
      <c r="B11" s="246"/>
      <c r="C11" s="29"/>
      <c r="D11" s="37"/>
    </row>
    <row r="12" spans="1:4" x14ac:dyDescent="0.25">
      <c r="A12" s="4" t="s">
        <v>266</v>
      </c>
      <c r="B12" s="246"/>
      <c r="C12" s="29"/>
      <c r="D12" s="37"/>
    </row>
    <row r="13" spans="1:4" x14ac:dyDescent="0.25">
      <c r="A13" s="20" t="s">
        <v>31</v>
      </c>
      <c r="B13" s="246"/>
      <c r="C13" s="29">
        <f>2281*1.06</f>
        <v>2417.86</v>
      </c>
      <c r="D13" s="37">
        <v>2281.25</v>
      </c>
    </row>
    <row r="14" spans="1:4" x14ac:dyDescent="0.25">
      <c r="A14" s="5" t="s">
        <v>8</v>
      </c>
      <c r="B14" s="246"/>
      <c r="C14" s="29"/>
      <c r="D14" s="37"/>
    </row>
    <row r="15" spans="1:4" x14ac:dyDescent="0.25">
      <c r="A15" s="20" t="s">
        <v>21</v>
      </c>
      <c r="B15" s="246"/>
      <c r="C15" s="29"/>
      <c r="D15" s="37">
        <v>79.989999999999995</v>
      </c>
    </row>
    <row r="16" spans="1:4" x14ac:dyDescent="0.25">
      <c r="A16" s="20" t="s">
        <v>32</v>
      </c>
      <c r="B16" s="246"/>
      <c r="C16" s="29"/>
      <c r="D16" s="37"/>
    </row>
    <row r="17" spans="1:5" x14ac:dyDescent="0.25">
      <c r="A17" s="20" t="s">
        <v>93</v>
      </c>
      <c r="B17" s="246"/>
      <c r="C17" s="29">
        <v>76</v>
      </c>
      <c r="D17" s="37"/>
      <c r="E17" t="s">
        <v>314</v>
      </c>
    </row>
    <row r="18" spans="1:5" x14ac:dyDescent="0.25">
      <c r="A18" s="20" t="s">
        <v>33</v>
      </c>
      <c r="B18" s="246"/>
      <c r="C18" s="29"/>
      <c r="D18" s="37"/>
    </row>
    <row r="19" spans="1:5" x14ac:dyDescent="0.25">
      <c r="A19" s="20" t="s">
        <v>94</v>
      </c>
      <c r="B19" s="246"/>
      <c r="C19" s="29"/>
      <c r="D19" s="37"/>
    </row>
    <row r="20" spans="1:5" x14ac:dyDescent="0.25">
      <c r="A20" s="5" t="s">
        <v>95</v>
      </c>
      <c r="B20" s="246"/>
      <c r="C20" s="29"/>
      <c r="D20" s="37"/>
    </row>
    <row r="21" spans="1:5" x14ac:dyDescent="0.25">
      <c r="A21" s="20" t="s">
        <v>34</v>
      </c>
      <c r="B21" s="246"/>
      <c r="C21" s="29"/>
      <c r="D21" s="37">
        <v>1100</v>
      </c>
    </row>
    <row r="22" spans="1:5" x14ac:dyDescent="0.25">
      <c r="A22" s="20" t="s">
        <v>35</v>
      </c>
      <c r="B22" s="246"/>
      <c r="C22" s="29"/>
      <c r="D22" s="37"/>
    </row>
    <row r="23" spans="1:5" x14ac:dyDescent="0.25">
      <c r="A23" s="20" t="s">
        <v>36</v>
      </c>
      <c r="B23" s="246"/>
      <c r="C23" s="29"/>
      <c r="D23" s="37"/>
    </row>
    <row r="24" spans="1:5" x14ac:dyDescent="0.25">
      <c r="A24" s="20" t="s">
        <v>9</v>
      </c>
      <c r="B24" s="246"/>
      <c r="C24" s="29"/>
      <c r="D24" s="37"/>
    </row>
    <row r="25" spans="1:5" x14ac:dyDescent="0.25">
      <c r="A25" s="4" t="s">
        <v>268</v>
      </c>
      <c r="B25" s="246"/>
      <c r="C25" s="29"/>
      <c r="D25" s="37"/>
    </row>
    <row r="26" spans="1:5" x14ac:dyDescent="0.25">
      <c r="A26" s="20" t="s">
        <v>96</v>
      </c>
      <c r="B26" s="246"/>
      <c r="C26" s="29">
        <v>3500</v>
      </c>
      <c r="D26" s="37">
        <v>3481.43</v>
      </c>
    </row>
    <row r="27" spans="1:5" hidden="1" x14ac:dyDescent="0.25">
      <c r="A27" s="20" t="s">
        <v>37</v>
      </c>
      <c r="B27" s="246"/>
      <c r="C27" s="29"/>
      <c r="D27" s="37"/>
    </row>
    <row r="28" spans="1:5" hidden="1" x14ac:dyDescent="0.25">
      <c r="A28" s="20" t="s">
        <v>97</v>
      </c>
      <c r="B28" s="246"/>
      <c r="C28" s="29"/>
      <c r="D28" s="37"/>
    </row>
    <row r="29" spans="1:5" x14ac:dyDescent="0.25">
      <c r="A29" s="20" t="s">
        <v>38</v>
      </c>
      <c r="B29" s="247"/>
      <c r="C29" s="69">
        <f>2242.22+107.65</f>
        <v>2349.87</v>
      </c>
      <c r="D29" s="37">
        <v>2261.2800000000002</v>
      </c>
    </row>
    <row r="30" spans="1:5" ht="13.5" hidden="1" customHeight="1" x14ac:dyDescent="0.25">
      <c r="A30" s="20" t="s">
        <v>39</v>
      </c>
      <c r="B30" s="246"/>
      <c r="C30" s="29"/>
      <c r="D30" s="37"/>
    </row>
    <row r="31" spans="1:5" hidden="1" x14ac:dyDescent="0.25">
      <c r="A31" s="5" t="s">
        <v>98</v>
      </c>
      <c r="B31" s="246"/>
      <c r="C31" s="29"/>
      <c r="D31" s="37"/>
    </row>
    <row r="32" spans="1:5" x14ac:dyDescent="0.25">
      <c r="A32" s="20" t="s">
        <v>22</v>
      </c>
      <c r="B32" s="246"/>
      <c r="C32" s="29"/>
      <c r="D32" s="37">
        <v>68</v>
      </c>
    </row>
    <row r="33" spans="1:4" hidden="1" x14ac:dyDescent="0.25">
      <c r="A33" s="20" t="s">
        <v>99</v>
      </c>
      <c r="B33" s="246"/>
      <c r="C33" s="29"/>
      <c r="D33" s="37"/>
    </row>
    <row r="34" spans="1:4" x14ac:dyDescent="0.25">
      <c r="A34" s="20" t="s">
        <v>3</v>
      </c>
      <c r="B34" s="247"/>
      <c r="C34" s="69">
        <f>ROUNDUP(4*19.5*21.5,-1)</f>
        <v>1680</v>
      </c>
      <c r="D34" s="37">
        <v>1553.44</v>
      </c>
    </row>
    <row r="35" spans="1:4" hidden="1" x14ac:dyDescent="0.25">
      <c r="A35" s="20" t="s">
        <v>40</v>
      </c>
      <c r="B35" s="246"/>
      <c r="C35" s="29"/>
      <c r="D35" s="37"/>
    </row>
    <row r="36" spans="1:4" hidden="1" x14ac:dyDescent="0.25">
      <c r="A36" s="20" t="s">
        <v>41</v>
      </c>
      <c r="B36" s="246"/>
      <c r="C36" s="29"/>
      <c r="D36" s="37"/>
    </row>
    <row r="37" spans="1:4" hidden="1" x14ac:dyDescent="0.25">
      <c r="A37" s="20" t="s">
        <v>42</v>
      </c>
      <c r="B37" s="246"/>
      <c r="C37" s="29"/>
      <c r="D37" s="37"/>
    </row>
    <row r="38" spans="1:4" hidden="1" x14ac:dyDescent="0.25">
      <c r="A38" s="20" t="s">
        <v>28</v>
      </c>
      <c r="B38" s="246"/>
      <c r="C38" s="29"/>
      <c r="D38" s="37"/>
    </row>
    <row r="39" spans="1:4" hidden="1" x14ac:dyDescent="0.25">
      <c r="A39" s="20" t="s">
        <v>43</v>
      </c>
      <c r="B39" s="246"/>
      <c r="C39" s="29"/>
      <c r="D39" s="37"/>
    </row>
    <row r="40" spans="1:4" hidden="1" x14ac:dyDescent="0.25">
      <c r="A40" s="20" t="s">
        <v>100</v>
      </c>
      <c r="B40" s="246"/>
      <c r="C40" s="29"/>
      <c r="D40" s="37"/>
    </row>
    <row r="41" spans="1:4" x14ac:dyDescent="0.25">
      <c r="A41" s="20" t="s">
        <v>44</v>
      </c>
      <c r="B41" s="246"/>
      <c r="C41" s="29"/>
      <c r="D41" s="37">
        <v>245.58</v>
      </c>
    </row>
    <row r="42" spans="1:4" x14ac:dyDescent="0.25">
      <c r="A42" s="20" t="s">
        <v>4</v>
      </c>
      <c r="B42" s="246"/>
      <c r="C42" s="29"/>
      <c r="D42" s="37"/>
    </row>
    <row r="43" spans="1:4" x14ac:dyDescent="0.25">
      <c r="A43" s="20" t="s">
        <v>45</v>
      </c>
      <c r="B43" s="246"/>
      <c r="C43" s="29">
        <v>24</v>
      </c>
      <c r="D43" s="37">
        <v>32</v>
      </c>
    </row>
    <row r="44" spans="1:4" x14ac:dyDescent="0.25">
      <c r="A44" s="20" t="s">
        <v>46</v>
      </c>
      <c r="B44" s="246"/>
      <c r="C44" s="29"/>
      <c r="D44" s="37"/>
    </row>
    <row r="45" spans="1:4" x14ac:dyDescent="0.25">
      <c r="A45" s="20" t="s">
        <v>47</v>
      </c>
      <c r="B45" s="246"/>
      <c r="C45" s="29"/>
      <c r="D45" s="37"/>
    </row>
    <row r="46" spans="1:4" x14ac:dyDescent="0.25">
      <c r="A46" s="5" t="s">
        <v>48</v>
      </c>
      <c r="B46" s="246"/>
      <c r="C46" s="29"/>
      <c r="D46" s="37"/>
    </row>
    <row r="47" spans="1:4" x14ac:dyDescent="0.25">
      <c r="A47" s="20" t="s">
        <v>49</v>
      </c>
      <c r="B47" s="246"/>
      <c r="C47" s="29"/>
      <c r="D47" s="37"/>
    </row>
    <row r="48" spans="1:4" x14ac:dyDescent="0.25">
      <c r="A48" s="177" t="s">
        <v>267</v>
      </c>
      <c r="B48" s="246"/>
      <c r="C48" s="29"/>
      <c r="D48" s="37"/>
    </row>
    <row r="49" spans="1:5" x14ac:dyDescent="0.25">
      <c r="A49" s="6" t="s">
        <v>11</v>
      </c>
      <c r="B49" s="246"/>
      <c r="C49" s="29"/>
      <c r="D49" s="37"/>
      <c r="E49" s="37">
        <v>454.56</v>
      </c>
    </row>
    <row r="50" spans="1:5" x14ac:dyDescent="0.25">
      <c r="A50" s="6" t="s">
        <v>12</v>
      </c>
      <c r="B50" s="246"/>
      <c r="C50" s="29"/>
      <c r="D50" s="37"/>
      <c r="E50" s="37">
        <v>350.28</v>
      </c>
    </row>
    <row r="51" spans="1:5" x14ac:dyDescent="0.25">
      <c r="A51" s="116" t="s">
        <v>269</v>
      </c>
      <c r="B51" s="246"/>
      <c r="C51" s="29"/>
      <c r="D51" s="37"/>
      <c r="E51" s="37"/>
    </row>
    <row r="52" spans="1:5" x14ac:dyDescent="0.25">
      <c r="A52" s="116" t="s">
        <v>250</v>
      </c>
      <c r="B52" s="246"/>
      <c r="C52" s="29"/>
      <c r="D52" s="37"/>
      <c r="E52" s="37"/>
    </row>
    <row r="53" spans="1:5" x14ac:dyDescent="0.25">
      <c r="A53" s="20" t="s">
        <v>101</v>
      </c>
      <c r="B53" s="246"/>
      <c r="C53" s="29"/>
      <c r="D53" s="37"/>
      <c r="E53" s="37">
        <v>36.630000000000003</v>
      </c>
    </row>
    <row r="54" spans="1:5" x14ac:dyDescent="0.25">
      <c r="A54" s="6" t="s">
        <v>5</v>
      </c>
      <c r="B54" s="247"/>
      <c r="C54" s="69">
        <v>18850</v>
      </c>
      <c r="D54" s="37">
        <f>SUM(E49:E63)-E55</f>
        <v>18740.469999999998</v>
      </c>
      <c r="E54" s="37">
        <v>15404.71</v>
      </c>
    </row>
    <row r="55" spans="1:5" x14ac:dyDescent="0.25">
      <c r="A55" s="21" t="s">
        <v>50</v>
      </c>
      <c r="B55" s="246"/>
      <c r="C55" s="29">
        <v>2606</v>
      </c>
      <c r="D55" s="37">
        <v>2320</v>
      </c>
      <c r="E55" s="37">
        <v>2320</v>
      </c>
    </row>
    <row r="56" spans="1:5" x14ac:dyDescent="0.25">
      <c r="A56" s="5" t="s">
        <v>13</v>
      </c>
      <c r="B56" s="246"/>
      <c r="C56" s="29"/>
      <c r="D56" s="37"/>
      <c r="E56" s="37">
        <v>35.6</v>
      </c>
    </row>
    <row r="57" spans="1:5" hidden="1" x14ac:dyDescent="0.25">
      <c r="A57" s="5" t="s">
        <v>102</v>
      </c>
      <c r="B57" s="246"/>
      <c r="C57" s="29"/>
      <c r="D57" s="37"/>
      <c r="E57" s="37"/>
    </row>
    <row r="58" spans="1:5" hidden="1" x14ac:dyDescent="0.25">
      <c r="A58" s="5" t="s">
        <v>51</v>
      </c>
      <c r="B58" s="246"/>
      <c r="C58" s="29"/>
      <c r="D58" s="37"/>
      <c r="E58" s="37"/>
    </row>
    <row r="59" spans="1:5" x14ac:dyDescent="0.25">
      <c r="A59" s="5" t="s">
        <v>14</v>
      </c>
      <c r="B59" s="246"/>
      <c r="C59" s="29"/>
      <c r="D59" s="37"/>
      <c r="E59" s="37">
        <v>1585.83</v>
      </c>
    </row>
    <row r="60" spans="1:5" x14ac:dyDescent="0.25">
      <c r="A60" s="5" t="s">
        <v>15</v>
      </c>
      <c r="B60" s="246"/>
      <c r="C60" s="29"/>
      <c r="D60" s="37"/>
      <c r="E60" s="37">
        <v>288.12</v>
      </c>
    </row>
    <row r="61" spans="1:5" x14ac:dyDescent="0.25">
      <c r="A61" s="5" t="s">
        <v>16</v>
      </c>
      <c r="B61" s="246"/>
      <c r="C61" s="29"/>
      <c r="D61" s="37"/>
      <c r="E61" s="37">
        <v>489.69</v>
      </c>
    </row>
    <row r="62" spans="1:5" x14ac:dyDescent="0.25">
      <c r="A62" s="5" t="s">
        <v>17</v>
      </c>
      <c r="B62" s="246"/>
      <c r="C62" s="29"/>
      <c r="D62" s="37"/>
      <c r="E62" s="37">
        <v>86.67</v>
      </c>
    </row>
    <row r="63" spans="1:5" x14ac:dyDescent="0.25">
      <c r="A63" s="5" t="s">
        <v>18</v>
      </c>
      <c r="B63" s="246"/>
      <c r="C63" s="29"/>
      <c r="D63" s="37"/>
      <c r="E63" s="37">
        <v>8.3800000000000008</v>
      </c>
    </row>
    <row r="64" spans="1:5" x14ac:dyDescent="0.25">
      <c r="A64" s="21" t="s">
        <v>19</v>
      </c>
      <c r="B64" s="246"/>
      <c r="C64" s="29">
        <v>142</v>
      </c>
      <c r="D64" s="37">
        <v>141.72</v>
      </c>
    </row>
    <row r="65" spans="1:4" hidden="1" x14ac:dyDescent="0.25">
      <c r="A65" s="21" t="s">
        <v>52</v>
      </c>
      <c r="B65" s="246"/>
      <c r="C65" s="29"/>
      <c r="D65" s="37"/>
    </row>
    <row r="66" spans="1:4" hidden="1" x14ac:dyDescent="0.25">
      <c r="A66" s="20" t="s">
        <v>103</v>
      </c>
      <c r="B66" s="246"/>
      <c r="C66" s="29"/>
      <c r="D66" s="37"/>
    </row>
    <row r="67" spans="1:4" hidden="1" x14ac:dyDescent="0.25">
      <c r="A67" s="20" t="s">
        <v>104</v>
      </c>
      <c r="B67" s="246"/>
      <c r="C67" s="29"/>
      <c r="D67" s="37"/>
    </row>
    <row r="68" spans="1:4" hidden="1" x14ac:dyDescent="0.25">
      <c r="A68" s="20" t="s">
        <v>53</v>
      </c>
      <c r="B68" s="246"/>
      <c r="C68" s="29"/>
      <c r="D68" s="37"/>
    </row>
    <row r="69" spans="1:4" hidden="1" x14ac:dyDescent="0.25">
      <c r="A69" s="5" t="s">
        <v>54</v>
      </c>
      <c r="B69" s="246"/>
      <c r="C69" s="29"/>
      <c r="D69" s="37"/>
    </row>
    <row r="70" spans="1:4" hidden="1" x14ac:dyDescent="0.25">
      <c r="A70" s="6" t="s">
        <v>105</v>
      </c>
      <c r="B70" s="246"/>
      <c r="C70" s="29"/>
      <c r="D70" s="37"/>
    </row>
    <row r="71" spans="1:4" x14ac:dyDescent="0.25">
      <c r="A71" s="20" t="s">
        <v>55</v>
      </c>
      <c r="B71" s="246"/>
      <c r="C71" s="29"/>
      <c r="D71" s="37">
        <v>25</v>
      </c>
    </row>
    <row r="72" spans="1:4" x14ac:dyDescent="0.25">
      <c r="A72" s="20" t="s">
        <v>56</v>
      </c>
      <c r="B72" s="246"/>
      <c r="C72" s="29">
        <v>467</v>
      </c>
      <c r="D72" s="37">
        <v>467</v>
      </c>
    </row>
    <row r="73" spans="1:4" x14ac:dyDescent="0.25">
      <c r="A73" s="5" t="s">
        <v>57</v>
      </c>
      <c r="B73" s="246"/>
      <c r="C73" s="29"/>
      <c r="D73" s="37"/>
    </row>
    <row r="74" spans="1:4" x14ac:dyDescent="0.25">
      <c r="A74" s="20" t="s">
        <v>58</v>
      </c>
      <c r="B74" s="246"/>
      <c r="C74" s="29"/>
      <c r="D74" s="37"/>
    </row>
    <row r="75" spans="1:4" x14ac:dyDescent="0.25">
      <c r="A75" s="5" t="s">
        <v>59</v>
      </c>
      <c r="B75" s="246"/>
      <c r="C75" s="29"/>
      <c r="D75" s="37"/>
    </row>
    <row r="76" spans="1:4" x14ac:dyDescent="0.25">
      <c r="A76" s="20" t="s">
        <v>23</v>
      </c>
      <c r="B76" s="246"/>
      <c r="C76" s="29"/>
      <c r="D76" s="37"/>
    </row>
    <row r="77" spans="1:4" x14ac:dyDescent="0.25">
      <c r="A77" s="20" t="s">
        <v>60</v>
      </c>
      <c r="B77" s="246"/>
      <c r="C77" s="29"/>
      <c r="D77" s="37"/>
    </row>
    <row r="78" spans="1:4" x14ac:dyDescent="0.25">
      <c r="A78" s="20" t="s">
        <v>61</v>
      </c>
      <c r="B78" s="246"/>
      <c r="C78" s="29"/>
      <c r="D78" s="37"/>
    </row>
    <row r="79" spans="1:4" x14ac:dyDescent="0.25">
      <c r="A79" s="177" t="s">
        <v>271</v>
      </c>
      <c r="B79" s="246"/>
      <c r="C79" s="29"/>
      <c r="D79" s="37"/>
    </row>
    <row r="80" spans="1:4" x14ac:dyDescent="0.25">
      <c r="A80" s="5" t="s">
        <v>106</v>
      </c>
      <c r="B80" s="246"/>
      <c r="C80" s="29"/>
      <c r="D80" s="37"/>
    </row>
    <row r="81" spans="1:4" x14ac:dyDescent="0.25">
      <c r="A81" s="5" t="s">
        <v>107</v>
      </c>
      <c r="B81" s="246"/>
      <c r="C81" s="29"/>
      <c r="D81" s="37"/>
    </row>
    <row r="82" spans="1:4" x14ac:dyDescent="0.25">
      <c r="A82" s="5" t="s">
        <v>108</v>
      </c>
      <c r="B82" s="246"/>
      <c r="C82" s="29"/>
      <c r="D82" s="37"/>
    </row>
    <row r="83" spans="1:4" x14ac:dyDescent="0.25">
      <c r="A83" s="5" t="s">
        <v>109</v>
      </c>
      <c r="B83" s="246"/>
      <c r="C83" s="29"/>
      <c r="D83" s="37"/>
    </row>
    <row r="84" spans="1:4" x14ac:dyDescent="0.25">
      <c r="A84" s="20" t="s">
        <v>110</v>
      </c>
      <c r="B84" s="246"/>
      <c r="C84" s="29"/>
      <c r="D84" s="37"/>
    </row>
    <row r="85" spans="1:4" x14ac:dyDescent="0.25">
      <c r="A85" s="5" t="s">
        <v>111</v>
      </c>
      <c r="B85" s="246"/>
      <c r="C85" s="29"/>
      <c r="D85" s="37"/>
    </row>
    <row r="86" spans="1:4" x14ac:dyDescent="0.25">
      <c r="A86" s="20" t="s">
        <v>112</v>
      </c>
      <c r="B86" s="246"/>
      <c r="C86" s="29"/>
      <c r="D86" s="37"/>
    </row>
    <row r="87" spans="1:4" x14ac:dyDescent="0.25">
      <c r="A87" s="20" t="s">
        <v>113</v>
      </c>
      <c r="B87" s="246"/>
      <c r="C87" s="29"/>
      <c r="D87" s="37"/>
    </row>
    <row r="88" spans="1:4" x14ac:dyDescent="0.25">
      <c r="A88" s="5" t="s">
        <v>114</v>
      </c>
      <c r="B88" s="246"/>
      <c r="C88" s="29"/>
      <c r="D88" s="37"/>
    </row>
    <row r="89" spans="1:4" x14ac:dyDescent="0.25">
      <c r="A89" s="20" t="s">
        <v>115</v>
      </c>
      <c r="B89" s="246"/>
      <c r="C89" s="29"/>
      <c r="D89" s="37"/>
    </row>
    <row r="90" spans="1:4" x14ac:dyDescent="0.25">
      <c r="A90" s="5" t="s">
        <v>116</v>
      </c>
      <c r="B90" s="246"/>
      <c r="C90" s="29"/>
      <c r="D90" s="37"/>
    </row>
    <row r="91" spans="1:4" x14ac:dyDescent="0.25">
      <c r="A91" s="5" t="s">
        <v>117</v>
      </c>
      <c r="B91" s="246"/>
      <c r="C91" s="29"/>
      <c r="D91" s="37"/>
    </row>
    <row r="92" spans="1:4" x14ac:dyDescent="0.25">
      <c r="A92" s="5" t="s">
        <v>6</v>
      </c>
      <c r="B92" s="246"/>
      <c r="C92" s="29"/>
      <c r="D92" s="37">
        <v>0</v>
      </c>
    </row>
    <row r="93" spans="1:4" hidden="1" x14ac:dyDescent="0.25">
      <c r="A93" s="20" t="s">
        <v>118</v>
      </c>
      <c r="B93" s="246"/>
      <c r="C93" s="29"/>
      <c r="D93" s="37"/>
    </row>
    <row r="94" spans="1:4" hidden="1" x14ac:dyDescent="0.25">
      <c r="A94" s="5" t="s">
        <v>85</v>
      </c>
      <c r="B94" s="246"/>
      <c r="C94" s="29"/>
      <c r="D94" s="37"/>
    </row>
    <row r="95" spans="1:4" hidden="1" x14ac:dyDescent="0.25">
      <c r="A95" s="20" t="s">
        <v>62</v>
      </c>
      <c r="B95" s="246"/>
      <c r="C95" s="29"/>
      <c r="D95" s="37"/>
    </row>
    <row r="96" spans="1:4" hidden="1" x14ac:dyDescent="0.25">
      <c r="A96" s="5" t="s">
        <v>119</v>
      </c>
      <c r="B96" s="246"/>
      <c r="C96" s="29"/>
      <c r="D96" s="37"/>
    </row>
    <row r="97" spans="1:4" x14ac:dyDescent="0.25">
      <c r="A97" s="20" t="s">
        <v>120</v>
      </c>
      <c r="B97" s="246"/>
      <c r="C97" s="29">
        <v>-32021</v>
      </c>
      <c r="D97" s="37">
        <v>-28941</v>
      </c>
    </row>
    <row r="98" spans="1:4" x14ac:dyDescent="0.25">
      <c r="A98" s="20" t="s">
        <v>121</v>
      </c>
      <c r="B98" s="246"/>
      <c r="C98" s="29"/>
      <c r="D98" s="37"/>
    </row>
    <row r="99" spans="1:4" x14ac:dyDescent="0.25">
      <c r="A99" s="20" t="s">
        <v>63</v>
      </c>
      <c r="B99" s="246"/>
      <c r="C99" s="29"/>
      <c r="D99" s="37"/>
    </row>
    <row r="100" spans="1:4" x14ac:dyDescent="0.25">
      <c r="A100" s="20" t="s">
        <v>64</v>
      </c>
      <c r="B100" s="246"/>
      <c r="C100" s="29"/>
      <c r="D100" s="37"/>
    </row>
    <row r="101" spans="1:4" x14ac:dyDescent="0.25">
      <c r="A101" s="20" t="s">
        <v>122</v>
      </c>
      <c r="B101" s="246"/>
      <c r="C101" s="29"/>
      <c r="D101" s="37"/>
    </row>
    <row r="102" spans="1:4" x14ac:dyDescent="0.25">
      <c r="A102" s="5" t="s">
        <v>65</v>
      </c>
      <c r="B102" s="246"/>
      <c r="C102" s="29"/>
      <c r="D102" s="37"/>
    </row>
    <row r="103" spans="1:4" x14ac:dyDescent="0.25">
      <c r="A103" s="20" t="s">
        <v>66</v>
      </c>
      <c r="B103" s="246"/>
      <c r="C103" s="29">
        <v>-9000</v>
      </c>
      <c r="D103" s="37"/>
    </row>
    <row r="104" spans="1:4" x14ac:dyDescent="0.25">
      <c r="A104" s="20" t="s">
        <v>123</v>
      </c>
      <c r="B104" s="246"/>
      <c r="C104" s="29"/>
      <c r="D104" s="37"/>
    </row>
    <row r="105" spans="1:4" x14ac:dyDescent="0.25">
      <c r="A105" s="20" t="s">
        <v>67</v>
      </c>
      <c r="B105" s="246"/>
      <c r="C105" s="29"/>
      <c r="D105" s="37"/>
    </row>
    <row r="106" spans="1:4" x14ac:dyDescent="0.25">
      <c r="A106" s="20" t="s">
        <v>124</v>
      </c>
      <c r="B106" s="246"/>
      <c r="C106" s="29"/>
      <c r="D106" s="37"/>
    </row>
    <row r="107" spans="1:4" x14ac:dyDescent="0.25">
      <c r="A107" s="5" t="s">
        <v>125</v>
      </c>
      <c r="B107" s="246"/>
      <c r="C107" s="29"/>
      <c r="D107" s="37"/>
    </row>
    <row r="108" spans="1:4" x14ac:dyDescent="0.25">
      <c r="A108" s="20" t="s">
        <v>68</v>
      </c>
      <c r="B108" s="246"/>
      <c r="C108" s="29"/>
      <c r="D108" s="37"/>
    </row>
    <row r="109" spans="1:4" x14ac:dyDescent="0.25">
      <c r="A109" s="5" t="s">
        <v>69</v>
      </c>
      <c r="B109" s="246"/>
      <c r="C109" s="29"/>
      <c r="D109" s="37"/>
    </row>
    <row r="110" spans="1:4" x14ac:dyDescent="0.25">
      <c r="A110" s="20" t="s">
        <v>70</v>
      </c>
      <c r="B110" s="246"/>
      <c r="C110" s="29"/>
      <c r="D110" s="37"/>
    </row>
    <row r="111" spans="1:4" x14ac:dyDescent="0.25">
      <c r="A111" s="20" t="s">
        <v>71</v>
      </c>
      <c r="B111" s="246"/>
      <c r="C111" s="29"/>
      <c r="D111" s="37"/>
    </row>
    <row r="112" spans="1:4" x14ac:dyDescent="0.25">
      <c r="A112" s="5" t="s">
        <v>72</v>
      </c>
      <c r="B112" s="246"/>
      <c r="C112" s="29"/>
      <c r="D112" s="37">
        <v>-3.62</v>
      </c>
    </row>
    <row r="113" spans="1:4" x14ac:dyDescent="0.25">
      <c r="A113" s="5" t="s">
        <v>73</v>
      </c>
      <c r="B113" s="246"/>
      <c r="C113" s="29"/>
      <c r="D113" s="37"/>
    </row>
    <row r="114" spans="1:4" x14ac:dyDescent="0.25">
      <c r="A114" s="21" t="s">
        <v>74</v>
      </c>
      <c r="B114" s="246"/>
      <c r="C114" s="29"/>
      <c r="D114" s="37"/>
    </row>
    <row r="115" spans="1:4" x14ac:dyDescent="0.25">
      <c r="A115" s="5" t="s">
        <v>24</v>
      </c>
      <c r="B115" s="246"/>
      <c r="C115" s="29"/>
      <c r="D115" s="37"/>
    </row>
    <row r="116" spans="1:4" x14ac:dyDescent="0.25">
      <c r="A116" s="5" t="s">
        <v>75</v>
      </c>
      <c r="B116" s="246"/>
      <c r="C116" s="29"/>
      <c r="D116" s="37"/>
    </row>
    <row r="117" spans="1:4" x14ac:dyDescent="0.25">
      <c r="A117" s="20" t="s">
        <v>76</v>
      </c>
      <c r="B117" s="246"/>
      <c r="C117" s="29"/>
      <c r="D117" s="37"/>
    </row>
    <row r="118" spans="1:4" x14ac:dyDescent="0.25">
      <c r="A118" s="20" t="s">
        <v>25</v>
      </c>
      <c r="B118" s="246"/>
      <c r="C118" s="29"/>
      <c r="D118" s="37"/>
    </row>
    <row r="119" spans="1:4" x14ac:dyDescent="0.25">
      <c r="A119" s="20" t="s">
        <v>77</v>
      </c>
      <c r="B119" s="246"/>
      <c r="C119" s="29"/>
      <c r="D119" s="37"/>
    </row>
    <row r="120" spans="1:4" x14ac:dyDescent="0.25">
      <c r="A120" s="5" t="s">
        <v>26</v>
      </c>
      <c r="B120" s="246"/>
      <c r="C120" s="29"/>
      <c r="D120" s="37">
        <v>-68</v>
      </c>
    </row>
    <row r="121" spans="1:4" x14ac:dyDescent="0.25">
      <c r="A121" s="5" t="s">
        <v>78</v>
      </c>
      <c r="B121" s="246"/>
      <c r="C121" s="29"/>
      <c r="D121" s="37"/>
    </row>
    <row r="122" spans="1:4" x14ac:dyDescent="0.25">
      <c r="A122" s="20" t="s">
        <v>79</v>
      </c>
      <c r="B122" s="246"/>
      <c r="C122" s="29"/>
      <c r="D122" s="37"/>
    </row>
    <row r="123" spans="1:4" x14ac:dyDescent="0.25">
      <c r="A123" s="20" t="s">
        <v>80</v>
      </c>
      <c r="B123" s="246"/>
      <c r="C123" s="29"/>
      <c r="D123" s="37"/>
    </row>
    <row r="124" spans="1:4" x14ac:dyDescent="0.25">
      <c r="A124" s="5" t="s">
        <v>81</v>
      </c>
      <c r="B124" s="246"/>
      <c r="C124" s="29"/>
      <c r="D124" s="37"/>
    </row>
    <row r="125" spans="1:4" x14ac:dyDescent="0.25">
      <c r="A125" s="22" t="s">
        <v>126</v>
      </c>
      <c r="B125" s="246">
        <f>-SUM(B4:B124)</f>
        <v>0</v>
      </c>
      <c r="C125" s="29">
        <f>-SUM(C4:C124)</f>
        <v>-91.729999999995925</v>
      </c>
      <c r="D125" s="37">
        <f>-SUM(D4:D124)</f>
        <v>-3784.5400000000036</v>
      </c>
    </row>
    <row r="126" spans="1:4" x14ac:dyDescent="0.25">
      <c r="A126"/>
    </row>
    <row r="127" spans="1:4" x14ac:dyDescent="0.25">
      <c r="A127"/>
    </row>
    <row r="128" spans="1:4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9887-1FA1-4FC8-B294-47A148A72FB3}">
  <dimension ref="A1:AC1333"/>
  <sheetViews>
    <sheetView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C4" sqref="C4:J124"/>
    </sheetView>
  </sheetViews>
  <sheetFormatPr baseColWidth="10" defaultRowHeight="15" x14ac:dyDescent="0.25"/>
  <cols>
    <col min="1" max="1" width="45.7109375" style="1" bestFit="1" customWidth="1"/>
    <col min="2" max="2" width="8.7109375" style="28" customWidth="1"/>
    <col min="3" max="3" width="10.42578125" style="28" customWidth="1"/>
    <col min="4" max="10" width="8.7109375" style="28" customWidth="1"/>
    <col min="11" max="11" width="8.7109375" style="1" customWidth="1"/>
    <col min="12" max="12" width="8.7109375" style="28" customWidth="1"/>
    <col min="13" max="13" width="10.42578125" style="28" customWidth="1"/>
    <col min="14" max="20" width="8.7109375" style="28" customWidth="1"/>
    <col min="21" max="21" width="10.140625" style="23" bestFit="1" customWidth="1"/>
    <col min="22" max="22" width="7.7109375" style="9" bestFit="1" customWidth="1"/>
    <col min="23" max="23" width="10.85546875" style="1" bestFit="1" customWidth="1"/>
    <col min="24" max="24" width="6.7109375" style="1" bestFit="1" customWidth="1"/>
    <col min="25" max="25" width="8" style="9" bestFit="1" customWidth="1"/>
    <col min="26" max="26" width="6.7109375" style="1" bestFit="1" customWidth="1"/>
    <col min="27" max="27" width="11.28515625" style="9" bestFit="1" customWidth="1"/>
    <col min="28" max="28" width="6.7109375" style="1" bestFit="1" customWidth="1"/>
    <col min="29" max="29" width="11.42578125" style="1" bestFit="1"/>
  </cols>
  <sheetData>
    <row r="1" spans="1:29" x14ac:dyDescent="0.25">
      <c r="A1" s="1" t="s">
        <v>86</v>
      </c>
      <c r="V1" s="10"/>
    </row>
    <row r="2" spans="1:29" x14ac:dyDescent="0.25">
      <c r="A2" s="2"/>
      <c r="B2" s="67"/>
      <c r="C2" s="67"/>
      <c r="D2" s="67"/>
      <c r="E2" s="67"/>
      <c r="F2" s="67"/>
      <c r="G2" s="67"/>
      <c r="H2" s="67"/>
      <c r="I2" s="67"/>
      <c r="J2" s="67"/>
      <c r="K2" s="24"/>
      <c r="L2" s="67"/>
      <c r="M2" s="67"/>
      <c r="N2" s="67"/>
      <c r="O2" s="67"/>
      <c r="P2" s="67"/>
      <c r="Q2" s="67"/>
      <c r="R2" s="67"/>
      <c r="S2" s="67"/>
      <c r="T2" s="67"/>
      <c r="V2" s="1"/>
      <c r="Y2" s="1"/>
      <c r="AA2" s="1"/>
    </row>
    <row r="3" spans="1:29" ht="45" x14ac:dyDescent="0.25">
      <c r="A3" s="3" t="s">
        <v>87</v>
      </c>
      <c r="B3" s="248" t="s">
        <v>333</v>
      </c>
      <c r="C3" s="235" t="s">
        <v>310</v>
      </c>
      <c r="D3" s="248" t="s">
        <v>311</v>
      </c>
      <c r="E3" s="248" t="s">
        <v>312</v>
      </c>
      <c r="F3" s="248" t="s">
        <v>136</v>
      </c>
      <c r="G3" s="248" t="s">
        <v>137</v>
      </c>
      <c r="H3" s="248" t="s">
        <v>138</v>
      </c>
      <c r="I3" s="249" t="s">
        <v>139</v>
      </c>
      <c r="J3" s="248" t="s">
        <v>313</v>
      </c>
      <c r="K3" s="38"/>
      <c r="L3" s="70" t="s">
        <v>207</v>
      </c>
      <c r="M3" s="68" t="s">
        <v>310</v>
      </c>
      <c r="N3" s="70" t="s">
        <v>311</v>
      </c>
      <c r="O3" s="70" t="s">
        <v>312</v>
      </c>
      <c r="P3" s="70" t="s">
        <v>136</v>
      </c>
      <c r="Q3" s="70" t="s">
        <v>137</v>
      </c>
      <c r="R3" s="70" t="s">
        <v>138</v>
      </c>
      <c r="S3" s="198" t="s">
        <v>139</v>
      </c>
      <c r="T3" s="70" t="s">
        <v>313</v>
      </c>
      <c r="U3" s="39" t="s">
        <v>206</v>
      </c>
      <c r="V3" s="35" t="s">
        <v>133</v>
      </c>
      <c r="W3" s="35" t="s">
        <v>134</v>
      </c>
      <c r="X3" s="35" t="s">
        <v>135</v>
      </c>
      <c r="Y3" s="35" t="s">
        <v>136</v>
      </c>
      <c r="Z3" s="35" t="s">
        <v>137</v>
      </c>
      <c r="AA3" s="35" t="s">
        <v>138</v>
      </c>
      <c r="AB3" s="35" t="s">
        <v>139</v>
      </c>
      <c r="AC3" s="35" t="s">
        <v>140</v>
      </c>
    </row>
    <row r="4" spans="1:29" x14ac:dyDescent="0.25">
      <c r="A4" s="20" t="s">
        <v>29</v>
      </c>
      <c r="B4" s="246">
        <f t="shared" ref="B4:B72" si="0">SUM(C4:J4)</f>
        <v>0</v>
      </c>
      <c r="C4" s="250"/>
      <c r="D4" s="246"/>
      <c r="E4" s="246"/>
      <c r="F4" s="246"/>
      <c r="G4" s="246"/>
      <c r="H4" s="246"/>
      <c r="I4" s="246"/>
      <c r="J4" s="246"/>
      <c r="K4" s="4"/>
      <c r="L4" s="29">
        <f t="shared" ref="L4:L11" si="1">SUM(M4:T4)</f>
        <v>130</v>
      </c>
      <c r="M4" s="76"/>
      <c r="N4" s="29"/>
      <c r="O4" s="29"/>
      <c r="P4" s="29"/>
      <c r="Q4" s="29"/>
      <c r="R4" s="29">
        <v>130</v>
      </c>
      <c r="S4" s="29"/>
      <c r="T4" s="29"/>
      <c r="U4" s="32">
        <f>SUM(V4:AC4)</f>
        <v>0</v>
      </c>
      <c r="V4" s="34">
        <v>0</v>
      </c>
      <c r="W4" s="34"/>
      <c r="X4" s="34">
        <v>0</v>
      </c>
      <c r="Y4" s="34"/>
      <c r="Z4" s="34"/>
      <c r="AA4" s="34">
        <v>0</v>
      </c>
      <c r="AB4" s="34"/>
      <c r="AC4" s="34"/>
    </row>
    <row r="5" spans="1:29" x14ac:dyDescent="0.25">
      <c r="A5" s="20" t="s">
        <v>88</v>
      </c>
      <c r="B5" s="246">
        <f t="shared" si="0"/>
        <v>0</v>
      </c>
      <c r="C5" s="250"/>
      <c r="D5" s="246"/>
      <c r="E5" s="246"/>
      <c r="F5" s="246"/>
      <c r="G5" s="246"/>
      <c r="H5" s="246"/>
      <c r="I5" s="246"/>
      <c r="J5" s="246"/>
      <c r="K5" s="4"/>
      <c r="L5" s="29">
        <f t="shared" si="1"/>
        <v>0</v>
      </c>
      <c r="M5" s="76"/>
      <c r="N5" s="29"/>
      <c r="O5" s="29"/>
      <c r="P5" s="29"/>
      <c r="Q5" s="29"/>
      <c r="R5" s="29"/>
      <c r="S5" s="29"/>
      <c r="T5" s="29"/>
      <c r="U5" s="32">
        <f t="shared" ref="U5:U73" si="2">SUM(V5:AC5)</f>
        <v>0</v>
      </c>
      <c r="V5" s="34"/>
      <c r="W5" s="34"/>
      <c r="X5" s="34"/>
      <c r="Y5" s="34"/>
      <c r="Z5" s="34"/>
      <c r="AA5" s="34"/>
      <c r="AB5" s="34"/>
      <c r="AC5" s="34"/>
    </row>
    <row r="6" spans="1:29" x14ac:dyDescent="0.25">
      <c r="A6" s="5" t="s">
        <v>89</v>
      </c>
      <c r="B6" s="246">
        <f t="shared" si="0"/>
        <v>0</v>
      </c>
      <c r="C6" s="250"/>
      <c r="D6" s="250"/>
      <c r="E6" s="250"/>
      <c r="F6" s="250"/>
      <c r="G6" s="250"/>
      <c r="H6" s="250"/>
      <c r="I6" s="250"/>
      <c r="J6" s="250"/>
      <c r="K6" s="5"/>
      <c r="L6" s="29">
        <f t="shared" si="1"/>
        <v>0</v>
      </c>
      <c r="M6" s="76"/>
      <c r="N6" s="76"/>
      <c r="O6" s="76"/>
      <c r="P6" s="76"/>
      <c r="Q6" s="76"/>
      <c r="R6" s="76"/>
      <c r="S6" s="76"/>
      <c r="T6" s="76"/>
      <c r="U6" s="32">
        <f t="shared" si="2"/>
        <v>0</v>
      </c>
      <c r="V6" s="34"/>
      <c r="W6" s="34"/>
      <c r="X6" s="34"/>
      <c r="Y6" s="34"/>
      <c r="Z6" s="34"/>
      <c r="AA6" s="34"/>
      <c r="AB6" s="34"/>
      <c r="AC6" s="34"/>
    </row>
    <row r="7" spans="1:29" x14ac:dyDescent="0.25">
      <c r="A7" s="5" t="s">
        <v>90</v>
      </c>
      <c r="B7" s="246">
        <f t="shared" si="0"/>
        <v>0</v>
      </c>
      <c r="C7" s="250"/>
      <c r="D7" s="250"/>
      <c r="E7" s="250"/>
      <c r="F7" s="250"/>
      <c r="G7" s="250"/>
      <c r="H7" s="250"/>
      <c r="I7" s="250"/>
      <c r="J7" s="250"/>
      <c r="K7" s="5"/>
      <c r="L7" s="29">
        <f t="shared" si="1"/>
        <v>0</v>
      </c>
      <c r="M7" s="76"/>
      <c r="N7" s="76"/>
      <c r="O7" s="76"/>
      <c r="P7" s="76"/>
      <c r="Q7" s="76"/>
      <c r="R7" s="76"/>
      <c r="S7" s="76"/>
      <c r="T7" s="76"/>
      <c r="U7" s="32">
        <f t="shared" si="2"/>
        <v>0</v>
      </c>
      <c r="V7" s="34"/>
      <c r="W7" s="34"/>
      <c r="X7" s="34"/>
      <c r="Y7" s="34"/>
      <c r="Z7" s="34"/>
      <c r="AA7" s="34"/>
      <c r="AB7" s="34"/>
      <c r="AC7" s="34"/>
    </row>
    <row r="8" spans="1:29" x14ac:dyDescent="0.25">
      <c r="A8" s="20" t="s">
        <v>30</v>
      </c>
      <c r="B8" s="246">
        <f t="shared" si="0"/>
        <v>0</v>
      </c>
      <c r="C8" s="250"/>
      <c r="D8" s="246"/>
      <c r="E8" s="246"/>
      <c r="F8" s="246"/>
      <c r="G8" s="246"/>
      <c r="H8" s="246"/>
      <c r="I8" s="246"/>
      <c r="J8" s="246"/>
      <c r="K8" s="4"/>
      <c r="L8" s="29">
        <f t="shared" si="1"/>
        <v>7870</v>
      </c>
      <c r="M8" s="76"/>
      <c r="N8" s="29">
        <v>4500</v>
      </c>
      <c r="O8" s="29"/>
      <c r="P8" s="29">
        <v>2870</v>
      </c>
      <c r="Q8" s="29">
        <v>500</v>
      </c>
      <c r="R8" s="29"/>
      <c r="S8" s="29"/>
      <c r="T8" s="29"/>
      <c r="U8" s="32">
        <f t="shared" si="2"/>
        <v>17007</v>
      </c>
      <c r="V8" s="34"/>
      <c r="W8" s="34">
        <v>4116</v>
      </c>
      <c r="X8" s="34"/>
      <c r="Y8" s="34">
        <v>3282</v>
      </c>
      <c r="Z8" s="34">
        <v>500</v>
      </c>
      <c r="AA8" s="34"/>
      <c r="AB8" s="34"/>
      <c r="AC8" s="34">
        <v>9109</v>
      </c>
    </row>
    <row r="9" spans="1:29" x14ac:dyDescent="0.25">
      <c r="A9" s="20" t="s">
        <v>91</v>
      </c>
      <c r="B9" s="246">
        <f t="shared" si="0"/>
        <v>0</v>
      </c>
      <c r="C9" s="250"/>
      <c r="D9" s="246"/>
      <c r="E9" s="246"/>
      <c r="F9" s="246"/>
      <c r="G9" s="246"/>
      <c r="H9" s="246"/>
      <c r="I9" s="246"/>
      <c r="J9" s="246"/>
      <c r="K9" s="4"/>
      <c r="L9" s="29">
        <f t="shared" si="1"/>
        <v>800</v>
      </c>
      <c r="M9" s="76"/>
      <c r="N9" s="29"/>
      <c r="O9" s="29"/>
      <c r="P9" s="29">
        <v>800</v>
      </c>
      <c r="Q9" s="29"/>
      <c r="R9" s="29"/>
      <c r="S9" s="29"/>
      <c r="T9" s="29"/>
      <c r="U9" s="32">
        <f t="shared" si="2"/>
        <v>585</v>
      </c>
      <c r="V9" s="34"/>
      <c r="W9" s="34"/>
      <c r="X9" s="34"/>
      <c r="Y9" s="34">
        <v>585</v>
      </c>
      <c r="Z9" s="34"/>
      <c r="AA9" s="34"/>
      <c r="AB9" s="34"/>
      <c r="AC9" s="34"/>
    </row>
    <row r="10" spans="1:29" x14ac:dyDescent="0.25">
      <c r="A10" s="20" t="s">
        <v>92</v>
      </c>
      <c r="B10" s="246">
        <f t="shared" si="0"/>
        <v>0</v>
      </c>
      <c r="C10" s="250"/>
      <c r="D10" s="246"/>
      <c r="E10" s="246"/>
      <c r="F10" s="246"/>
      <c r="G10" s="246"/>
      <c r="H10" s="246"/>
      <c r="I10" s="246"/>
      <c r="J10" s="246"/>
      <c r="K10" s="4"/>
      <c r="L10" s="29">
        <f t="shared" si="1"/>
        <v>0</v>
      </c>
      <c r="M10" s="76"/>
      <c r="N10" s="29"/>
      <c r="O10" s="29"/>
      <c r="P10" s="29"/>
      <c r="Q10" s="29"/>
      <c r="R10" s="29"/>
      <c r="S10" s="29"/>
      <c r="T10" s="29"/>
      <c r="U10" s="32">
        <f t="shared" si="2"/>
        <v>0</v>
      </c>
      <c r="V10" s="34">
        <v>0</v>
      </c>
      <c r="W10" s="34"/>
      <c r="X10" s="34"/>
      <c r="Y10" s="34"/>
      <c r="Z10" s="34"/>
      <c r="AA10" s="34"/>
      <c r="AB10" s="34"/>
      <c r="AC10" s="34"/>
    </row>
    <row r="11" spans="1:29" x14ac:dyDescent="0.25">
      <c r="A11" s="20" t="s">
        <v>2</v>
      </c>
      <c r="B11" s="246">
        <f t="shared" si="0"/>
        <v>0</v>
      </c>
      <c r="C11" s="250"/>
      <c r="D11" s="246"/>
      <c r="E11" s="246"/>
      <c r="F11" s="246"/>
      <c r="G11" s="246"/>
      <c r="H11" s="246"/>
      <c r="I11" s="246"/>
      <c r="J11" s="246"/>
      <c r="K11" s="4"/>
      <c r="L11" s="29">
        <f t="shared" si="1"/>
        <v>1570</v>
      </c>
      <c r="M11" s="76"/>
      <c r="N11" s="29"/>
      <c r="O11" s="29"/>
      <c r="P11" s="29">
        <v>1000</v>
      </c>
      <c r="Q11" s="29">
        <v>220</v>
      </c>
      <c r="R11" s="29">
        <v>350</v>
      </c>
      <c r="S11" s="29"/>
      <c r="T11" s="29"/>
      <c r="U11" s="32">
        <f t="shared" si="2"/>
        <v>751.78</v>
      </c>
      <c r="V11" s="34">
        <v>0</v>
      </c>
      <c r="W11" s="34"/>
      <c r="X11" s="34"/>
      <c r="Y11" s="34">
        <v>253.95</v>
      </c>
      <c r="Z11" s="34">
        <v>215.97</v>
      </c>
      <c r="AA11" s="34">
        <v>0</v>
      </c>
      <c r="AB11" s="34">
        <v>87.24</v>
      </c>
      <c r="AC11" s="34">
        <v>194.62</v>
      </c>
    </row>
    <row r="12" spans="1:29" x14ac:dyDescent="0.25">
      <c r="A12" s="4" t="s">
        <v>266</v>
      </c>
      <c r="B12" s="246"/>
      <c r="C12" s="250"/>
      <c r="D12" s="246"/>
      <c r="E12" s="246"/>
      <c r="F12" s="246"/>
      <c r="G12" s="246"/>
      <c r="H12" s="246"/>
      <c r="I12" s="246"/>
      <c r="J12" s="246"/>
      <c r="K12" s="4"/>
      <c r="L12" s="29"/>
      <c r="M12" s="76"/>
      <c r="N12" s="29"/>
      <c r="O12" s="29"/>
      <c r="P12" s="29"/>
      <c r="Q12" s="29"/>
      <c r="R12" s="29"/>
      <c r="S12" s="29"/>
      <c r="T12" s="29"/>
      <c r="U12" s="32"/>
      <c r="V12" s="34"/>
      <c r="W12" s="34"/>
      <c r="X12" s="34"/>
      <c r="Y12" s="34"/>
      <c r="Z12" s="34"/>
      <c r="AA12" s="34"/>
      <c r="AB12" s="34"/>
      <c r="AC12" s="34"/>
    </row>
    <row r="13" spans="1:29" x14ac:dyDescent="0.25">
      <c r="A13" s="20" t="s">
        <v>31</v>
      </c>
      <c r="B13" s="246">
        <f t="shared" si="0"/>
        <v>0</v>
      </c>
      <c r="C13" s="250"/>
      <c r="D13" s="246"/>
      <c r="E13" s="246"/>
      <c r="F13" s="246"/>
      <c r="G13" s="246"/>
      <c r="H13" s="246"/>
      <c r="I13" s="246"/>
      <c r="J13" s="246"/>
      <c r="K13" s="4"/>
      <c r="L13" s="29">
        <f t="shared" ref="L13:L24" si="3">SUM(M13:T13)</f>
        <v>0</v>
      </c>
      <c r="M13" s="76"/>
      <c r="N13" s="29"/>
      <c r="O13" s="29"/>
      <c r="P13" s="29"/>
      <c r="Q13" s="29"/>
      <c r="R13" s="29"/>
      <c r="S13" s="29"/>
      <c r="T13" s="29"/>
      <c r="U13" s="32">
        <f t="shared" si="2"/>
        <v>0</v>
      </c>
      <c r="V13" s="34"/>
      <c r="W13" s="34"/>
      <c r="X13" s="34"/>
      <c r="Y13" s="34"/>
      <c r="Z13" s="34"/>
      <c r="AA13" s="34"/>
      <c r="AB13" s="34"/>
      <c r="AC13" s="34"/>
    </row>
    <row r="14" spans="1:29" x14ac:dyDescent="0.25">
      <c r="A14" s="5" t="s">
        <v>8</v>
      </c>
      <c r="B14" s="246">
        <f t="shared" si="0"/>
        <v>0</v>
      </c>
      <c r="C14" s="251"/>
      <c r="D14" s="251"/>
      <c r="E14" s="251"/>
      <c r="F14" s="251"/>
      <c r="G14" s="251"/>
      <c r="H14" s="251"/>
      <c r="I14" s="251"/>
      <c r="J14" s="251"/>
      <c r="K14" s="5"/>
      <c r="L14" s="29">
        <f t="shared" si="3"/>
        <v>0</v>
      </c>
      <c r="M14" s="77"/>
      <c r="N14" s="77"/>
      <c r="O14" s="77"/>
      <c r="P14" s="77"/>
      <c r="Q14" s="77"/>
      <c r="R14" s="77"/>
      <c r="S14" s="77"/>
      <c r="T14" s="77"/>
      <c r="U14" s="32">
        <f t="shared" si="2"/>
        <v>0</v>
      </c>
      <c r="V14" s="34"/>
      <c r="W14" s="34"/>
      <c r="X14" s="34"/>
      <c r="Y14" s="34"/>
      <c r="Z14" s="34"/>
      <c r="AA14" s="34"/>
      <c r="AB14" s="34"/>
      <c r="AC14" s="34"/>
    </row>
    <row r="15" spans="1:29" x14ac:dyDescent="0.25">
      <c r="A15" s="20" t="s">
        <v>21</v>
      </c>
      <c r="B15" s="246">
        <f t="shared" si="0"/>
        <v>0</v>
      </c>
      <c r="C15" s="250"/>
      <c r="D15" s="246"/>
      <c r="E15" s="246"/>
      <c r="F15" s="246"/>
      <c r="G15" s="246"/>
      <c r="H15" s="246"/>
      <c r="I15" s="246"/>
      <c r="J15" s="246"/>
      <c r="K15" s="4"/>
      <c r="L15" s="29">
        <f t="shared" si="3"/>
        <v>0</v>
      </c>
      <c r="M15" s="76"/>
      <c r="N15" s="29"/>
      <c r="O15" s="29"/>
      <c r="P15" s="29"/>
      <c r="Q15" s="29"/>
      <c r="R15" s="29"/>
      <c r="S15" s="29"/>
      <c r="T15" s="29"/>
      <c r="U15" s="32">
        <f t="shared" si="2"/>
        <v>0</v>
      </c>
      <c r="V15" s="34"/>
      <c r="W15" s="34"/>
      <c r="X15" s="34"/>
      <c r="Y15" s="34"/>
      <c r="Z15" s="34"/>
      <c r="AA15" s="34"/>
      <c r="AB15" s="34"/>
      <c r="AC15" s="34"/>
    </row>
    <row r="16" spans="1:29" x14ac:dyDescent="0.25">
      <c r="A16" s="20" t="s">
        <v>32</v>
      </c>
      <c r="B16" s="246">
        <f t="shared" si="0"/>
        <v>0</v>
      </c>
      <c r="C16" s="250"/>
      <c r="D16" s="246"/>
      <c r="E16" s="246"/>
      <c r="F16" s="246"/>
      <c r="G16" s="246"/>
      <c r="H16" s="246"/>
      <c r="I16" s="246"/>
      <c r="J16" s="246"/>
      <c r="K16" s="4"/>
      <c r="L16" s="29">
        <f t="shared" si="3"/>
        <v>0</v>
      </c>
      <c r="M16" s="76"/>
      <c r="N16" s="29"/>
      <c r="O16" s="29"/>
      <c r="P16" s="29"/>
      <c r="Q16" s="29"/>
      <c r="R16" s="29"/>
      <c r="S16" s="29"/>
      <c r="T16" s="29"/>
      <c r="U16" s="32">
        <f t="shared" si="2"/>
        <v>0</v>
      </c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20" t="s">
        <v>93</v>
      </c>
      <c r="B17" s="246">
        <f t="shared" si="0"/>
        <v>0</v>
      </c>
      <c r="C17" s="250"/>
      <c r="D17" s="246"/>
      <c r="E17" s="246"/>
      <c r="F17" s="246"/>
      <c r="G17" s="246"/>
      <c r="H17" s="246"/>
      <c r="I17" s="246"/>
      <c r="J17" s="246"/>
      <c r="K17" s="4"/>
      <c r="L17" s="29">
        <f t="shared" si="3"/>
        <v>0</v>
      </c>
      <c r="M17" s="76"/>
      <c r="N17" s="29"/>
      <c r="O17" s="29"/>
      <c r="P17" s="29"/>
      <c r="Q17" s="29"/>
      <c r="R17" s="29"/>
      <c r="S17" s="29"/>
      <c r="T17" s="29"/>
      <c r="U17" s="32">
        <f t="shared" si="2"/>
        <v>0</v>
      </c>
      <c r="V17" s="34"/>
      <c r="W17" s="34"/>
      <c r="X17" s="34"/>
      <c r="Y17" s="34"/>
      <c r="Z17" s="34"/>
      <c r="AA17" s="34"/>
      <c r="AB17" s="34"/>
      <c r="AC17" s="34"/>
    </row>
    <row r="18" spans="1:29" x14ac:dyDescent="0.25">
      <c r="A18" s="20" t="s">
        <v>33</v>
      </c>
      <c r="B18" s="246">
        <f t="shared" si="0"/>
        <v>0</v>
      </c>
      <c r="C18" s="250"/>
      <c r="D18" s="246"/>
      <c r="E18" s="246"/>
      <c r="F18" s="246"/>
      <c r="G18" s="246"/>
      <c r="H18" s="246"/>
      <c r="I18" s="246"/>
      <c r="J18" s="246"/>
      <c r="K18" s="4"/>
      <c r="L18" s="29">
        <f t="shared" si="3"/>
        <v>72</v>
      </c>
      <c r="M18" s="76"/>
      <c r="N18" s="29"/>
      <c r="O18" s="29">
        <v>50</v>
      </c>
      <c r="P18" s="29"/>
      <c r="Q18" s="29">
        <v>22</v>
      </c>
      <c r="R18" s="29"/>
      <c r="S18" s="29"/>
      <c r="T18" s="29"/>
      <c r="U18" s="32">
        <f t="shared" si="2"/>
        <v>2001.21</v>
      </c>
      <c r="V18" s="34">
        <v>0</v>
      </c>
      <c r="W18" s="34"/>
      <c r="X18" s="34">
        <v>41.61</v>
      </c>
      <c r="Y18" s="34"/>
      <c r="Z18" s="34">
        <v>21.92</v>
      </c>
      <c r="AA18" s="34">
        <v>0</v>
      </c>
      <c r="AB18" s="34">
        <v>0</v>
      </c>
      <c r="AC18" s="34">
        <v>1937.68</v>
      </c>
    </row>
    <row r="19" spans="1:29" x14ac:dyDescent="0.25">
      <c r="A19" s="20" t="s">
        <v>94</v>
      </c>
      <c r="B19" s="246">
        <f t="shared" si="0"/>
        <v>0</v>
      </c>
      <c r="C19" s="250"/>
      <c r="D19" s="246"/>
      <c r="E19" s="246"/>
      <c r="F19" s="246"/>
      <c r="G19" s="246"/>
      <c r="H19" s="246"/>
      <c r="I19" s="246"/>
      <c r="J19" s="246"/>
      <c r="K19" s="4"/>
      <c r="L19" s="29">
        <f t="shared" si="3"/>
        <v>0</v>
      </c>
      <c r="M19" s="76"/>
      <c r="N19" s="29"/>
      <c r="O19" s="29"/>
      <c r="P19" s="29"/>
      <c r="Q19" s="29"/>
      <c r="R19" s="29"/>
      <c r="S19" s="29"/>
      <c r="T19" s="29"/>
      <c r="U19" s="32">
        <f t="shared" si="2"/>
        <v>0</v>
      </c>
      <c r="V19" s="34"/>
      <c r="W19" s="34"/>
      <c r="X19" s="34"/>
      <c r="Y19" s="34"/>
      <c r="Z19" s="34"/>
      <c r="AA19" s="34"/>
      <c r="AB19" s="34"/>
      <c r="AC19" s="34"/>
    </row>
    <row r="20" spans="1:29" x14ac:dyDescent="0.25">
      <c r="A20" s="5" t="s">
        <v>95</v>
      </c>
      <c r="B20" s="246">
        <f t="shared" si="0"/>
        <v>0</v>
      </c>
      <c r="C20" s="251"/>
      <c r="D20" s="251"/>
      <c r="E20" s="251"/>
      <c r="F20" s="251"/>
      <c r="G20" s="251"/>
      <c r="H20" s="251"/>
      <c r="I20" s="251"/>
      <c r="J20" s="251"/>
      <c r="K20" s="5"/>
      <c r="L20" s="29">
        <f t="shared" si="3"/>
        <v>0</v>
      </c>
      <c r="M20" s="77"/>
      <c r="N20" s="77"/>
      <c r="O20" s="77"/>
      <c r="P20" s="77"/>
      <c r="Q20" s="77"/>
      <c r="R20" s="77"/>
      <c r="S20" s="77"/>
      <c r="T20" s="77"/>
      <c r="U20" s="32">
        <f t="shared" si="2"/>
        <v>0</v>
      </c>
      <c r="V20" s="34"/>
      <c r="W20" s="34"/>
      <c r="X20" s="34"/>
      <c r="Y20" s="34"/>
      <c r="Z20" s="34"/>
      <c r="AA20" s="34"/>
      <c r="AB20" s="34"/>
      <c r="AC20" s="34"/>
    </row>
    <row r="21" spans="1:29" x14ac:dyDescent="0.25">
      <c r="A21" s="20" t="s">
        <v>34</v>
      </c>
      <c r="B21" s="246">
        <f t="shared" si="0"/>
        <v>0</v>
      </c>
      <c r="C21" s="250"/>
      <c r="D21" s="246"/>
      <c r="E21" s="246"/>
      <c r="F21" s="246"/>
      <c r="G21" s="246"/>
      <c r="H21" s="246"/>
      <c r="I21" s="246"/>
      <c r="J21" s="246"/>
      <c r="K21" s="4"/>
      <c r="L21" s="29">
        <f t="shared" si="3"/>
        <v>0</v>
      </c>
      <c r="M21" s="76"/>
      <c r="N21" s="29"/>
      <c r="O21" s="29"/>
      <c r="P21" s="29"/>
      <c r="Q21" s="29"/>
      <c r="R21" s="29"/>
      <c r="S21" s="29"/>
      <c r="T21" s="29"/>
      <c r="U21" s="32">
        <f t="shared" si="2"/>
        <v>0</v>
      </c>
      <c r="V21" s="34"/>
      <c r="W21" s="34"/>
      <c r="X21" s="34"/>
      <c r="Y21" s="34">
        <v>0</v>
      </c>
      <c r="Z21" s="34"/>
      <c r="AA21" s="34"/>
      <c r="AB21" s="34"/>
      <c r="AC21" s="34"/>
    </row>
    <row r="22" spans="1:29" x14ac:dyDescent="0.25">
      <c r="A22" s="20" t="s">
        <v>35</v>
      </c>
      <c r="B22" s="246">
        <f t="shared" si="0"/>
        <v>0</v>
      </c>
      <c r="C22" s="250"/>
      <c r="D22" s="246"/>
      <c r="E22" s="246"/>
      <c r="F22" s="246"/>
      <c r="G22" s="246"/>
      <c r="H22" s="246"/>
      <c r="I22" s="246"/>
      <c r="J22" s="246"/>
      <c r="K22" s="4"/>
      <c r="L22" s="29">
        <f t="shared" si="3"/>
        <v>0</v>
      </c>
      <c r="M22" s="76"/>
      <c r="N22" s="29"/>
      <c r="O22" s="29"/>
      <c r="P22" s="29"/>
      <c r="Q22" s="29"/>
      <c r="R22" s="29"/>
      <c r="S22" s="29"/>
      <c r="T22" s="29"/>
      <c r="U22" s="32">
        <f t="shared" si="2"/>
        <v>0</v>
      </c>
      <c r="V22" s="34"/>
      <c r="W22" s="34"/>
      <c r="X22" s="34"/>
      <c r="Y22" s="34"/>
      <c r="Z22" s="34"/>
      <c r="AA22" s="34"/>
      <c r="AB22" s="34"/>
      <c r="AC22" s="34"/>
    </row>
    <row r="23" spans="1:29" x14ac:dyDescent="0.25">
      <c r="A23" s="20" t="s">
        <v>36</v>
      </c>
      <c r="B23" s="246">
        <f t="shared" si="0"/>
        <v>0</v>
      </c>
      <c r="C23" s="250"/>
      <c r="D23" s="246"/>
      <c r="E23" s="246"/>
      <c r="F23" s="246"/>
      <c r="G23" s="246"/>
      <c r="H23" s="246"/>
      <c r="I23" s="246"/>
      <c r="J23" s="246"/>
      <c r="K23" s="4"/>
      <c r="L23" s="29">
        <f t="shared" si="3"/>
        <v>0</v>
      </c>
      <c r="M23" s="76"/>
      <c r="N23" s="29"/>
      <c r="O23" s="29"/>
      <c r="P23" s="29"/>
      <c r="Q23" s="29"/>
      <c r="R23" s="29"/>
      <c r="S23" s="29"/>
      <c r="T23" s="29"/>
      <c r="U23" s="32">
        <f t="shared" si="2"/>
        <v>0</v>
      </c>
      <c r="V23" s="34"/>
      <c r="W23" s="34"/>
      <c r="X23" s="34"/>
      <c r="Y23" s="34"/>
      <c r="Z23" s="34"/>
      <c r="AA23" s="34"/>
      <c r="AB23" s="34"/>
      <c r="AC23" s="34"/>
    </row>
    <row r="24" spans="1:29" x14ac:dyDescent="0.25">
      <c r="A24" s="20" t="s">
        <v>9</v>
      </c>
      <c r="B24" s="246">
        <f t="shared" si="0"/>
        <v>0</v>
      </c>
      <c r="C24" s="250"/>
      <c r="D24" s="246"/>
      <c r="E24" s="246"/>
      <c r="F24" s="246"/>
      <c r="G24" s="246"/>
      <c r="H24" s="246"/>
      <c r="I24" s="246"/>
      <c r="J24" s="246"/>
      <c r="K24" s="4"/>
      <c r="L24" s="29">
        <f t="shared" si="3"/>
        <v>0</v>
      </c>
      <c r="M24" s="76"/>
      <c r="N24" s="29"/>
      <c r="O24" s="29"/>
      <c r="P24" s="29"/>
      <c r="Q24" s="29"/>
      <c r="R24" s="29"/>
      <c r="S24" s="29"/>
      <c r="T24" s="29"/>
      <c r="U24" s="32">
        <f t="shared" si="2"/>
        <v>0</v>
      </c>
      <c r="V24" s="34"/>
      <c r="W24" s="34"/>
      <c r="X24" s="34"/>
      <c r="Y24" s="34"/>
      <c r="Z24" s="34"/>
      <c r="AA24" s="34"/>
      <c r="AB24" s="34"/>
      <c r="AC24" s="34"/>
    </row>
    <row r="25" spans="1:29" x14ac:dyDescent="0.25">
      <c r="A25" s="4" t="s">
        <v>268</v>
      </c>
      <c r="B25" s="246"/>
      <c r="C25" s="250"/>
      <c r="D25" s="246"/>
      <c r="E25" s="246"/>
      <c r="F25" s="246"/>
      <c r="G25" s="246"/>
      <c r="H25" s="246"/>
      <c r="I25" s="246"/>
      <c r="J25" s="246"/>
      <c r="K25" s="4"/>
      <c r="L25" s="29"/>
      <c r="M25" s="76"/>
      <c r="N25" s="29"/>
      <c r="O25" s="29"/>
      <c r="P25" s="29"/>
      <c r="Q25" s="29"/>
      <c r="R25" s="29"/>
      <c r="S25" s="29"/>
      <c r="T25" s="29"/>
      <c r="U25" s="32"/>
      <c r="V25" s="34"/>
      <c r="W25" s="34"/>
      <c r="X25" s="34"/>
      <c r="Y25" s="34"/>
      <c r="Z25" s="34"/>
      <c r="AA25" s="34"/>
      <c r="AB25" s="34"/>
      <c r="AC25" s="34"/>
    </row>
    <row r="26" spans="1:29" x14ac:dyDescent="0.25">
      <c r="A26" s="20" t="s">
        <v>96</v>
      </c>
      <c r="B26" s="246">
        <f t="shared" si="0"/>
        <v>0</v>
      </c>
      <c r="C26" s="250"/>
      <c r="D26" s="246"/>
      <c r="E26" s="246"/>
      <c r="F26" s="246"/>
      <c r="G26" s="246"/>
      <c r="H26" s="246"/>
      <c r="I26" s="246"/>
      <c r="J26" s="246"/>
      <c r="K26" s="4"/>
      <c r="L26" s="29">
        <f t="shared" ref="L26:L47" si="4">SUM(M26:T26)</f>
        <v>0</v>
      </c>
      <c r="M26" s="76"/>
      <c r="N26" s="29"/>
      <c r="O26" s="29"/>
      <c r="P26" s="29"/>
      <c r="Q26" s="29"/>
      <c r="R26" s="29"/>
      <c r="S26" s="29"/>
      <c r="T26" s="29"/>
      <c r="U26" s="32">
        <f t="shared" si="2"/>
        <v>0</v>
      </c>
      <c r="V26" s="34"/>
      <c r="W26" s="34"/>
      <c r="X26" s="34"/>
      <c r="Y26" s="34"/>
      <c r="Z26" s="34"/>
      <c r="AA26" s="34"/>
      <c r="AB26" s="34"/>
      <c r="AC26" s="34"/>
    </row>
    <row r="27" spans="1:29" x14ac:dyDescent="0.25">
      <c r="A27" s="20" t="s">
        <v>37</v>
      </c>
      <c r="B27" s="246">
        <f t="shared" si="0"/>
        <v>0</v>
      </c>
      <c r="C27" s="250"/>
      <c r="D27" s="246"/>
      <c r="E27" s="246"/>
      <c r="F27" s="246"/>
      <c r="G27" s="246"/>
      <c r="H27" s="246"/>
      <c r="I27" s="246"/>
      <c r="J27" s="246"/>
      <c r="K27" s="4"/>
      <c r="L27" s="29">
        <f t="shared" si="4"/>
        <v>0</v>
      </c>
      <c r="M27" s="76"/>
      <c r="N27" s="29"/>
      <c r="O27" s="29"/>
      <c r="P27" s="29"/>
      <c r="Q27" s="29"/>
      <c r="R27" s="29"/>
      <c r="S27" s="29"/>
      <c r="T27" s="29"/>
      <c r="U27" s="32">
        <f t="shared" si="2"/>
        <v>0</v>
      </c>
      <c r="V27" s="34"/>
      <c r="W27" s="34"/>
      <c r="X27" s="34"/>
      <c r="Y27" s="34"/>
      <c r="Z27" s="34"/>
      <c r="AA27" s="34"/>
      <c r="AB27" s="34"/>
      <c r="AC27" s="34"/>
    </row>
    <row r="28" spans="1:29" x14ac:dyDescent="0.25">
      <c r="A28" s="20" t="s">
        <v>97</v>
      </c>
      <c r="B28" s="246">
        <f t="shared" si="0"/>
        <v>0</v>
      </c>
      <c r="C28" s="250"/>
      <c r="D28" s="246"/>
      <c r="E28" s="246"/>
      <c r="F28" s="246"/>
      <c r="G28" s="246"/>
      <c r="H28" s="246"/>
      <c r="I28" s="246"/>
      <c r="J28" s="246"/>
      <c r="K28" s="4"/>
      <c r="L28" s="29">
        <f t="shared" si="4"/>
        <v>0</v>
      </c>
      <c r="M28" s="76"/>
      <c r="N28" s="29"/>
      <c r="O28" s="29"/>
      <c r="P28" s="29"/>
      <c r="Q28" s="29"/>
      <c r="R28" s="29"/>
      <c r="S28" s="29"/>
      <c r="T28" s="29"/>
      <c r="U28" s="32">
        <f t="shared" si="2"/>
        <v>0</v>
      </c>
      <c r="V28" s="34"/>
      <c r="W28" s="34"/>
      <c r="X28" s="34"/>
      <c r="Y28" s="34"/>
      <c r="Z28" s="34"/>
      <c r="AA28" s="34"/>
      <c r="AB28" s="34"/>
      <c r="AC28" s="34"/>
    </row>
    <row r="29" spans="1:29" x14ac:dyDescent="0.25">
      <c r="A29" s="20" t="s">
        <v>38</v>
      </c>
      <c r="B29" s="246">
        <f t="shared" si="0"/>
        <v>0</v>
      </c>
      <c r="C29" s="250"/>
      <c r="D29" s="246"/>
      <c r="E29" s="246"/>
      <c r="F29" s="246"/>
      <c r="G29" s="246"/>
      <c r="H29" s="246"/>
      <c r="I29" s="246"/>
      <c r="J29" s="246"/>
      <c r="K29" s="4"/>
      <c r="L29" s="29">
        <f t="shared" si="4"/>
        <v>100</v>
      </c>
      <c r="M29" s="76"/>
      <c r="N29" s="29"/>
      <c r="O29" s="29"/>
      <c r="P29" s="29">
        <v>100</v>
      </c>
      <c r="Q29" s="29"/>
      <c r="R29" s="29"/>
      <c r="S29" s="29"/>
      <c r="T29" s="29"/>
      <c r="U29" s="32">
        <f t="shared" si="2"/>
        <v>0</v>
      </c>
      <c r="V29" s="34"/>
      <c r="W29" s="34"/>
      <c r="X29" s="34"/>
      <c r="Y29" s="34">
        <v>0</v>
      </c>
      <c r="Z29" s="34"/>
      <c r="AA29" s="34"/>
      <c r="AB29" s="34"/>
      <c r="AC29" s="34"/>
    </row>
    <row r="30" spans="1:29" x14ac:dyDescent="0.25">
      <c r="A30" s="20" t="s">
        <v>39</v>
      </c>
      <c r="B30" s="246">
        <f t="shared" si="0"/>
        <v>0</v>
      </c>
      <c r="C30" s="250"/>
      <c r="D30" s="246"/>
      <c r="E30" s="246"/>
      <c r="F30" s="246"/>
      <c r="G30" s="246"/>
      <c r="H30" s="246"/>
      <c r="I30" s="246"/>
      <c r="J30" s="246"/>
      <c r="K30" s="4"/>
      <c r="L30" s="29">
        <f t="shared" si="4"/>
        <v>0</v>
      </c>
      <c r="M30" s="76"/>
      <c r="N30" s="29"/>
      <c r="O30" s="29"/>
      <c r="P30" s="29"/>
      <c r="Q30" s="29"/>
      <c r="R30" s="29"/>
      <c r="S30" s="29"/>
      <c r="T30" s="29"/>
      <c r="U30" s="32">
        <f t="shared" si="2"/>
        <v>0</v>
      </c>
      <c r="V30" s="34"/>
      <c r="W30" s="34"/>
      <c r="X30" s="34"/>
      <c r="Y30" s="34"/>
      <c r="Z30" s="34"/>
      <c r="AA30" s="34"/>
      <c r="AB30" s="34"/>
      <c r="AC30" s="34"/>
    </row>
    <row r="31" spans="1:29" x14ac:dyDescent="0.25">
      <c r="A31" s="5" t="s">
        <v>98</v>
      </c>
      <c r="B31" s="246">
        <f t="shared" si="0"/>
        <v>0</v>
      </c>
      <c r="C31" s="251"/>
      <c r="D31" s="251"/>
      <c r="E31" s="251"/>
      <c r="F31" s="251"/>
      <c r="G31" s="251"/>
      <c r="H31" s="251"/>
      <c r="I31" s="251"/>
      <c r="J31" s="251"/>
      <c r="K31" s="5"/>
      <c r="L31" s="29">
        <f t="shared" si="4"/>
        <v>0</v>
      </c>
      <c r="M31" s="77"/>
      <c r="N31" s="77"/>
      <c r="O31" s="77"/>
      <c r="P31" s="77"/>
      <c r="Q31" s="77"/>
      <c r="R31" s="77"/>
      <c r="S31" s="77"/>
      <c r="T31" s="77"/>
      <c r="U31" s="32">
        <f t="shared" si="2"/>
        <v>0</v>
      </c>
      <c r="V31" s="34"/>
      <c r="W31" s="34"/>
      <c r="X31" s="34"/>
      <c r="Y31" s="34"/>
      <c r="Z31" s="34"/>
      <c r="AA31" s="34"/>
      <c r="AB31" s="34"/>
      <c r="AC31" s="34"/>
    </row>
    <row r="32" spans="1:29" x14ac:dyDescent="0.25">
      <c r="A32" s="20" t="s">
        <v>22</v>
      </c>
      <c r="B32" s="246">
        <f t="shared" si="0"/>
        <v>0</v>
      </c>
      <c r="C32" s="250"/>
      <c r="D32" s="246"/>
      <c r="E32" s="246"/>
      <c r="F32" s="246"/>
      <c r="G32" s="246"/>
      <c r="H32" s="246"/>
      <c r="I32" s="246"/>
      <c r="J32" s="246"/>
      <c r="K32" s="4"/>
      <c r="L32" s="29">
        <f t="shared" si="4"/>
        <v>0</v>
      </c>
      <c r="M32" s="76"/>
      <c r="N32" s="29"/>
      <c r="O32" s="29"/>
      <c r="P32" s="29"/>
      <c r="Q32" s="29"/>
      <c r="R32" s="29"/>
      <c r="S32" s="29"/>
      <c r="T32" s="29"/>
      <c r="U32" s="32">
        <f t="shared" si="2"/>
        <v>0</v>
      </c>
      <c r="V32" s="34"/>
      <c r="W32" s="34"/>
      <c r="X32" s="34"/>
      <c r="Y32" s="34"/>
      <c r="Z32" s="34"/>
      <c r="AA32" s="34"/>
      <c r="AB32" s="34"/>
      <c r="AC32" s="34"/>
    </row>
    <row r="33" spans="1:29" x14ac:dyDescent="0.25">
      <c r="A33" s="20" t="s">
        <v>99</v>
      </c>
      <c r="B33" s="246">
        <f t="shared" si="0"/>
        <v>0</v>
      </c>
      <c r="C33" s="250"/>
      <c r="D33" s="246"/>
      <c r="E33" s="246"/>
      <c r="F33" s="246"/>
      <c r="G33" s="246"/>
      <c r="H33" s="246"/>
      <c r="I33" s="246"/>
      <c r="J33" s="246"/>
      <c r="K33" s="4"/>
      <c r="L33" s="29">
        <f t="shared" si="4"/>
        <v>0</v>
      </c>
      <c r="M33" s="76"/>
      <c r="N33" s="29"/>
      <c r="O33" s="29"/>
      <c r="P33" s="29"/>
      <c r="Q33" s="29"/>
      <c r="R33" s="29"/>
      <c r="S33" s="29"/>
      <c r="T33" s="29"/>
      <c r="U33" s="32">
        <f t="shared" si="2"/>
        <v>0</v>
      </c>
      <c r="V33" s="34"/>
      <c r="W33" s="34"/>
      <c r="X33" s="34"/>
      <c r="Y33" s="34"/>
      <c r="Z33" s="34"/>
      <c r="AA33" s="34"/>
      <c r="AB33" s="34"/>
      <c r="AC33" s="34"/>
    </row>
    <row r="34" spans="1:29" x14ac:dyDescent="0.25">
      <c r="A34" s="20" t="s">
        <v>3</v>
      </c>
      <c r="B34" s="246">
        <f t="shared" si="0"/>
        <v>0</v>
      </c>
      <c r="C34" s="250"/>
      <c r="D34" s="246"/>
      <c r="E34" s="246"/>
      <c r="F34" s="246"/>
      <c r="G34" s="246"/>
      <c r="H34" s="246"/>
      <c r="I34" s="246"/>
      <c r="J34" s="246"/>
      <c r="K34" s="4"/>
      <c r="L34" s="29">
        <f t="shared" si="4"/>
        <v>550</v>
      </c>
      <c r="M34" s="76"/>
      <c r="N34" s="29"/>
      <c r="O34" s="29"/>
      <c r="P34" s="29"/>
      <c r="Q34" s="29"/>
      <c r="R34" s="29">
        <v>550</v>
      </c>
      <c r="S34" s="29"/>
      <c r="T34" s="29"/>
      <c r="U34" s="32">
        <f t="shared" si="2"/>
        <v>0</v>
      </c>
      <c r="V34" s="34"/>
      <c r="W34" s="34"/>
      <c r="X34" s="34"/>
      <c r="Y34" s="34"/>
      <c r="Z34" s="34"/>
      <c r="AA34" s="34">
        <v>0</v>
      </c>
      <c r="AB34" s="34">
        <v>0</v>
      </c>
      <c r="AC34" s="34"/>
    </row>
    <row r="35" spans="1:29" x14ac:dyDescent="0.25">
      <c r="A35" s="20" t="s">
        <v>40</v>
      </c>
      <c r="B35" s="246">
        <f t="shared" si="0"/>
        <v>0</v>
      </c>
      <c r="C35" s="250"/>
      <c r="D35" s="246"/>
      <c r="E35" s="246"/>
      <c r="F35" s="246"/>
      <c r="G35" s="246"/>
      <c r="H35" s="246"/>
      <c r="I35" s="246"/>
      <c r="J35" s="246"/>
      <c r="K35" s="4"/>
      <c r="L35" s="29">
        <f t="shared" si="4"/>
        <v>0</v>
      </c>
      <c r="M35" s="76"/>
      <c r="N35" s="29"/>
      <c r="O35" s="29"/>
      <c r="P35" s="29"/>
      <c r="Q35" s="29"/>
      <c r="R35" s="29"/>
      <c r="S35" s="29"/>
      <c r="T35" s="29"/>
      <c r="U35" s="32">
        <f t="shared" si="2"/>
        <v>0</v>
      </c>
      <c r="V35" s="34"/>
      <c r="W35" s="34"/>
      <c r="X35" s="34"/>
      <c r="Y35" s="34"/>
      <c r="Z35" s="34"/>
      <c r="AA35" s="34"/>
      <c r="AB35" s="34"/>
      <c r="AC35" s="34"/>
    </row>
    <row r="36" spans="1:29" x14ac:dyDescent="0.25">
      <c r="A36" s="20" t="s">
        <v>41</v>
      </c>
      <c r="B36" s="246">
        <f t="shared" si="0"/>
        <v>0</v>
      </c>
      <c r="C36" s="250"/>
      <c r="D36" s="246"/>
      <c r="E36" s="246"/>
      <c r="F36" s="246"/>
      <c r="G36" s="246"/>
      <c r="H36" s="246"/>
      <c r="I36" s="246"/>
      <c r="J36" s="246"/>
      <c r="K36" s="4"/>
      <c r="L36" s="29">
        <f t="shared" si="4"/>
        <v>0</v>
      </c>
      <c r="M36" s="76"/>
      <c r="N36" s="29"/>
      <c r="O36" s="29"/>
      <c r="P36" s="29"/>
      <c r="Q36" s="29"/>
      <c r="R36" s="29"/>
      <c r="S36" s="29"/>
      <c r="T36" s="29"/>
      <c r="U36" s="32">
        <f t="shared" si="2"/>
        <v>0</v>
      </c>
      <c r="V36" s="34"/>
      <c r="W36" s="34"/>
      <c r="X36" s="34"/>
      <c r="Y36" s="34"/>
      <c r="Z36" s="34"/>
      <c r="AA36" s="34"/>
      <c r="AB36" s="34"/>
      <c r="AC36" s="34"/>
    </row>
    <row r="37" spans="1:29" x14ac:dyDescent="0.25">
      <c r="A37" s="20" t="s">
        <v>42</v>
      </c>
      <c r="B37" s="246">
        <f t="shared" si="0"/>
        <v>0</v>
      </c>
      <c r="C37" s="250"/>
      <c r="D37" s="246"/>
      <c r="E37" s="246"/>
      <c r="F37" s="246"/>
      <c r="G37" s="246"/>
      <c r="H37" s="246"/>
      <c r="I37" s="246"/>
      <c r="J37" s="246"/>
      <c r="K37" s="4"/>
      <c r="L37" s="29">
        <f t="shared" si="4"/>
        <v>100</v>
      </c>
      <c r="M37" s="76"/>
      <c r="N37" s="29"/>
      <c r="O37" s="29"/>
      <c r="P37" s="29">
        <v>100</v>
      </c>
      <c r="Q37" s="29"/>
      <c r="R37" s="29"/>
      <c r="S37" s="29"/>
      <c r="T37" s="29"/>
      <c r="U37" s="32">
        <f t="shared" si="2"/>
        <v>234</v>
      </c>
      <c r="V37" s="34"/>
      <c r="W37" s="34"/>
      <c r="X37" s="34"/>
      <c r="Y37" s="34">
        <v>12</v>
      </c>
      <c r="Z37" s="34"/>
      <c r="AA37" s="34"/>
      <c r="AB37" s="34">
        <v>12</v>
      </c>
      <c r="AC37" s="34">
        <v>210</v>
      </c>
    </row>
    <row r="38" spans="1:29" x14ac:dyDescent="0.25">
      <c r="A38" s="20" t="s">
        <v>28</v>
      </c>
      <c r="B38" s="246">
        <f t="shared" si="0"/>
        <v>0</v>
      </c>
      <c r="C38" s="250"/>
      <c r="D38" s="246"/>
      <c r="E38" s="246"/>
      <c r="F38" s="246"/>
      <c r="G38" s="246"/>
      <c r="H38" s="246"/>
      <c r="I38" s="246"/>
      <c r="J38" s="246"/>
      <c r="K38" s="4"/>
      <c r="L38" s="29">
        <f t="shared" si="4"/>
        <v>0</v>
      </c>
      <c r="M38" s="76"/>
      <c r="N38" s="29"/>
      <c r="O38" s="29"/>
      <c r="P38" s="29"/>
      <c r="Q38" s="29"/>
      <c r="R38" s="29"/>
      <c r="S38" s="29"/>
      <c r="T38" s="29"/>
      <c r="U38" s="32">
        <f t="shared" si="2"/>
        <v>0</v>
      </c>
      <c r="V38" s="34"/>
      <c r="W38" s="34"/>
      <c r="X38" s="34"/>
      <c r="Y38" s="34"/>
      <c r="Z38" s="34"/>
      <c r="AA38" s="34"/>
      <c r="AB38" s="34"/>
      <c r="AC38" s="34"/>
    </row>
    <row r="39" spans="1:29" x14ac:dyDescent="0.25">
      <c r="A39" s="20" t="s">
        <v>43</v>
      </c>
      <c r="B39" s="246">
        <f t="shared" si="0"/>
        <v>0</v>
      </c>
      <c r="C39" s="250"/>
      <c r="D39" s="246"/>
      <c r="E39" s="246"/>
      <c r="F39" s="246"/>
      <c r="G39" s="246"/>
      <c r="H39" s="246"/>
      <c r="I39" s="246"/>
      <c r="J39" s="246"/>
      <c r="K39" s="4"/>
      <c r="L39" s="29">
        <f t="shared" si="4"/>
        <v>0</v>
      </c>
      <c r="M39" s="76"/>
      <c r="N39" s="29"/>
      <c r="O39" s="29"/>
      <c r="P39" s="29"/>
      <c r="Q39" s="29"/>
      <c r="R39" s="29"/>
      <c r="S39" s="29"/>
      <c r="T39" s="29"/>
      <c r="U39" s="32">
        <f t="shared" si="2"/>
        <v>0</v>
      </c>
      <c r="V39" s="34"/>
      <c r="W39" s="34"/>
      <c r="X39" s="34"/>
      <c r="Y39" s="34"/>
      <c r="Z39" s="34"/>
      <c r="AA39" s="34"/>
      <c r="AB39" s="34"/>
      <c r="AC39" s="34"/>
    </row>
    <row r="40" spans="1:29" x14ac:dyDescent="0.25">
      <c r="A40" s="20" t="s">
        <v>100</v>
      </c>
      <c r="B40" s="246">
        <f t="shared" si="0"/>
        <v>0</v>
      </c>
      <c r="C40" s="250"/>
      <c r="D40" s="246"/>
      <c r="E40" s="246"/>
      <c r="F40" s="246"/>
      <c r="G40" s="246"/>
      <c r="H40" s="246"/>
      <c r="I40" s="246"/>
      <c r="J40" s="246"/>
      <c r="K40" s="4"/>
      <c r="L40" s="29">
        <f t="shared" si="4"/>
        <v>0</v>
      </c>
      <c r="M40" s="76"/>
      <c r="N40" s="29"/>
      <c r="O40" s="29"/>
      <c r="P40" s="29"/>
      <c r="Q40" s="29"/>
      <c r="R40" s="29"/>
      <c r="S40" s="29"/>
      <c r="T40" s="29"/>
      <c r="U40" s="32">
        <f t="shared" si="2"/>
        <v>0</v>
      </c>
      <c r="V40" s="34"/>
      <c r="W40" s="34"/>
      <c r="X40" s="34"/>
      <c r="Y40" s="34"/>
      <c r="Z40" s="34"/>
      <c r="AA40" s="34"/>
      <c r="AB40" s="34"/>
      <c r="AC40" s="34"/>
    </row>
    <row r="41" spans="1:29" x14ac:dyDescent="0.25">
      <c r="A41" s="20" t="s">
        <v>44</v>
      </c>
      <c r="B41" s="246">
        <f t="shared" si="0"/>
        <v>0</v>
      </c>
      <c r="C41" s="250"/>
      <c r="D41" s="246"/>
      <c r="E41" s="246"/>
      <c r="F41" s="246"/>
      <c r="G41" s="246"/>
      <c r="H41" s="246"/>
      <c r="I41" s="246"/>
      <c r="J41" s="246"/>
      <c r="K41" s="4"/>
      <c r="L41" s="29">
        <f t="shared" si="4"/>
        <v>300</v>
      </c>
      <c r="M41" s="76"/>
      <c r="N41" s="29"/>
      <c r="O41" s="29"/>
      <c r="P41" s="29">
        <v>300</v>
      </c>
      <c r="Q41" s="29"/>
      <c r="R41" s="29"/>
      <c r="S41" s="29"/>
      <c r="T41" s="29"/>
      <c r="U41" s="32">
        <f t="shared" si="2"/>
        <v>172.87</v>
      </c>
      <c r="V41" s="34">
        <v>35.340000000000003</v>
      </c>
      <c r="W41" s="34"/>
      <c r="X41" s="34"/>
      <c r="Y41" s="34">
        <v>137.53</v>
      </c>
      <c r="Z41" s="34"/>
      <c r="AA41" s="34"/>
      <c r="AB41" s="34"/>
      <c r="AC41" s="34"/>
    </row>
    <row r="42" spans="1:29" x14ac:dyDescent="0.25">
      <c r="A42" s="20" t="s">
        <v>4</v>
      </c>
      <c r="B42" s="246">
        <f t="shared" si="0"/>
        <v>0</v>
      </c>
      <c r="C42" s="250"/>
      <c r="D42" s="246"/>
      <c r="E42" s="246"/>
      <c r="F42" s="246"/>
      <c r="G42" s="246"/>
      <c r="H42" s="246"/>
      <c r="I42" s="246"/>
      <c r="J42" s="246"/>
      <c r="K42" s="4"/>
      <c r="L42" s="29">
        <f t="shared" si="4"/>
        <v>1850</v>
      </c>
      <c r="M42" s="76">
        <v>1000</v>
      </c>
      <c r="N42" s="29">
        <v>300</v>
      </c>
      <c r="O42" s="29">
        <v>450</v>
      </c>
      <c r="P42" s="29">
        <v>100</v>
      </c>
      <c r="Q42" s="29"/>
      <c r="R42" s="29"/>
      <c r="S42" s="29"/>
      <c r="T42" s="29"/>
      <c r="U42" s="32">
        <f t="shared" si="2"/>
        <v>1031.0700000000002</v>
      </c>
      <c r="V42" s="34">
        <v>28.51</v>
      </c>
      <c r="W42" s="34"/>
      <c r="X42" s="34">
        <v>450.96</v>
      </c>
      <c r="Y42" s="34">
        <v>80</v>
      </c>
      <c r="Z42" s="34"/>
      <c r="AA42" s="34"/>
      <c r="AB42" s="34">
        <v>21.6</v>
      </c>
      <c r="AC42" s="34">
        <v>450</v>
      </c>
    </row>
    <row r="43" spans="1:29" x14ac:dyDescent="0.25">
      <c r="A43" s="20" t="s">
        <v>45</v>
      </c>
      <c r="B43" s="246">
        <f t="shared" si="0"/>
        <v>0</v>
      </c>
      <c r="C43" s="250"/>
      <c r="D43" s="246"/>
      <c r="E43" s="246"/>
      <c r="F43" s="246"/>
      <c r="G43" s="246"/>
      <c r="H43" s="246"/>
      <c r="I43" s="246"/>
      <c r="J43" s="246"/>
      <c r="K43" s="4"/>
      <c r="L43" s="29">
        <f t="shared" si="4"/>
        <v>0</v>
      </c>
      <c r="M43" s="76"/>
      <c r="N43" s="29"/>
      <c r="O43" s="29"/>
      <c r="P43" s="29"/>
      <c r="Q43" s="29"/>
      <c r="R43" s="29"/>
      <c r="S43" s="29"/>
      <c r="T43" s="29"/>
      <c r="U43" s="32">
        <f t="shared" si="2"/>
        <v>0</v>
      </c>
      <c r="V43" s="34"/>
      <c r="W43" s="34"/>
      <c r="X43" s="34"/>
      <c r="Y43" s="34"/>
      <c r="Z43" s="34"/>
      <c r="AA43" s="34"/>
      <c r="AB43" s="34"/>
      <c r="AC43" s="34"/>
    </row>
    <row r="44" spans="1:29" x14ac:dyDescent="0.25">
      <c r="A44" s="20" t="s">
        <v>46</v>
      </c>
      <c r="B44" s="246">
        <f t="shared" si="0"/>
        <v>0</v>
      </c>
      <c r="C44" s="250"/>
      <c r="D44" s="246"/>
      <c r="E44" s="246"/>
      <c r="F44" s="246"/>
      <c r="G44" s="246"/>
      <c r="H44" s="246"/>
      <c r="I44" s="246"/>
      <c r="J44" s="246"/>
      <c r="K44" s="4"/>
      <c r="L44" s="29">
        <f t="shared" si="4"/>
        <v>0</v>
      </c>
      <c r="M44" s="76"/>
      <c r="N44" s="29"/>
      <c r="O44" s="29"/>
      <c r="P44" s="29"/>
      <c r="Q44" s="29"/>
      <c r="R44" s="29"/>
      <c r="S44" s="29"/>
      <c r="T44" s="29"/>
      <c r="U44" s="32">
        <f t="shared" si="2"/>
        <v>0</v>
      </c>
      <c r="V44" s="34"/>
      <c r="W44" s="34"/>
      <c r="X44" s="34"/>
      <c r="Y44" s="34"/>
      <c r="Z44" s="34"/>
      <c r="AA44" s="34"/>
      <c r="AB44" s="34"/>
      <c r="AC44" s="34"/>
    </row>
    <row r="45" spans="1:29" x14ac:dyDescent="0.25">
      <c r="A45" s="20" t="s">
        <v>47</v>
      </c>
      <c r="B45" s="246">
        <f t="shared" si="0"/>
        <v>0</v>
      </c>
      <c r="C45" s="250"/>
      <c r="D45" s="246"/>
      <c r="E45" s="246"/>
      <c r="F45" s="246"/>
      <c r="G45" s="246"/>
      <c r="H45" s="246"/>
      <c r="I45" s="246"/>
      <c r="J45" s="246"/>
      <c r="K45" s="4"/>
      <c r="L45" s="29">
        <f t="shared" si="4"/>
        <v>0</v>
      </c>
      <c r="M45" s="76"/>
      <c r="N45" s="29"/>
      <c r="O45" s="29"/>
      <c r="P45" s="29"/>
      <c r="Q45" s="29"/>
      <c r="R45" s="29"/>
      <c r="S45" s="29"/>
      <c r="T45" s="29"/>
      <c r="U45" s="32">
        <f t="shared" si="2"/>
        <v>0</v>
      </c>
      <c r="V45" s="34"/>
      <c r="W45" s="34"/>
      <c r="X45" s="34"/>
      <c r="Y45" s="34"/>
      <c r="Z45" s="34"/>
      <c r="AA45" s="34"/>
      <c r="AB45" s="34"/>
      <c r="AC45" s="34"/>
    </row>
    <row r="46" spans="1:29" x14ac:dyDescent="0.25">
      <c r="A46" s="5" t="s">
        <v>48</v>
      </c>
      <c r="B46" s="246">
        <f t="shared" si="0"/>
        <v>0</v>
      </c>
      <c r="C46" s="250"/>
      <c r="D46" s="246"/>
      <c r="E46" s="246"/>
      <c r="F46" s="246"/>
      <c r="G46" s="246"/>
      <c r="H46" s="246"/>
      <c r="I46" s="246"/>
      <c r="J46" s="246"/>
      <c r="K46" s="5"/>
      <c r="L46" s="29">
        <f t="shared" si="4"/>
        <v>0</v>
      </c>
      <c r="M46" s="76"/>
      <c r="N46" s="29"/>
      <c r="O46" s="29"/>
      <c r="P46" s="29"/>
      <c r="Q46" s="29"/>
      <c r="R46" s="29"/>
      <c r="S46" s="29"/>
      <c r="T46" s="29"/>
      <c r="U46" s="32">
        <f t="shared" si="2"/>
        <v>0</v>
      </c>
      <c r="V46" s="34"/>
      <c r="W46" s="34"/>
      <c r="X46" s="34"/>
      <c r="Y46" s="34"/>
      <c r="Z46" s="34"/>
      <c r="AA46" s="34"/>
      <c r="AB46" s="34"/>
      <c r="AC46" s="34"/>
    </row>
    <row r="47" spans="1:29" x14ac:dyDescent="0.25">
      <c r="A47" s="20" t="s">
        <v>49</v>
      </c>
      <c r="B47" s="246">
        <f t="shared" si="0"/>
        <v>0</v>
      </c>
      <c r="C47" s="250"/>
      <c r="D47" s="246"/>
      <c r="E47" s="246"/>
      <c r="F47" s="246"/>
      <c r="G47" s="246"/>
      <c r="H47" s="246"/>
      <c r="I47" s="246"/>
      <c r="J47" s="246"/>
      <c r="K47" s="4"/>
      <c r="L47" s="29">
        <f t="shared" si="4"/>
        <v>0</v>
      </c>
      <c r="M47" s="76"/>
      <c r="N47" s="29"/>
      <c r="O47" s="29"/>
      <c r="P47" s="29"/>
      <c r="Q47" s="29"/>
      <c r="R47" s="29"/>
      <c r="S47" s="29"/>
      <c r="T47" s="29"/>
      <c r="U47" s="32">
        <f t="shared" si="2"/>
        <v>0</v>
      </c>
      <c r="V47" s="34"/>
      <c r="W47" s="34"/>
      <c r="X47" s="34"/>
      <c r="Y47" s="34"/>
      <c r="Z47" s="34"/>
      <c r="AA47" s="34"/>
      <c r="AB47" s="34"/>
      <c r="AC47" s="34"/>
    </row>
    <row r="48" spans="1:29" x14ac:dyDescent="0.25">
      <c r="A48" s="177" t="s">
        <v>267</v>
      </c>
      <c r="B48" s="246"/>
      <c r="C48" s="250"/>
      <c r="D48" s="246"/>
      <c r="E48" s="246"/>
      <c r="F48" s="246"/>
      <c r="G48" s="246"/>
      <c r="H48" s="246"/>
      <c r="I48" s="246"/>
      <c r="J48" s="246"/>
      <c r="K48" s="177"/>
      <c r="L48" s="29"/>
      <c r="M48" s="76"/>
      <c r="N48" s="29"/>
      <c r="O48" s="29"/>
      <c r="P48" s="29"/>
      <c r="Q48" s="29"/>
      <c r="R48" s="29"/>
      <c r="S48" s="29"/>
      <c r="T48" s="29"/>
      <c r="U48" s="32"/>
      <c r="V48" s="34"/>
      <c r="W48" s="34"/>
      <c r="X48" s="34"/>
      <c r="Y48" s="34"/>
      <c r="Z48" s="34"/>
      <c r="AA48" s="34"/>
      <c r="AB48" s="34"/>
      <c r="AC48" s="34"/>
    </row>
    <row r="49" spans="1:29" x14ac:dyDescent="0.25">
      <c r="A49" s="6" t="s">
        <v>11</v>
      </c>
      <c r="B49" s="246">
        <f t="shared" si="0"/>
        <v>0</v>
      </c>
      <c r="C49" s="250"/>
      <c r="D49" s="246"/>
      <c r="E49" s="246"/>
      <c r="F49" s="246"/>
      <c r="G49" s="246"/>
      <c r="H49" s="246"/>
      <c r="I49" s="246"/>
      <c r="J49" s="246"/>
      <c r="K49" s="6"/>
      <c r="L49" s="29">
        <f t="shared" ref="L49:L50" si="5">SUM(M49:T49)</f>
        <v>0</v>
      </c>
      <c r="M49" s="76"/>
      <c r="N49" s="29"/>
      <c r="O49" s="29"/>
      <c r="P49" s="29"/>
      <c r="Q49" s="29"/>
      <c r="R49" s="29"/>
      <c r="S49" s="29"/>
      <c r="T49" s="29"/>
      <c r="U49" s="32"/>
      <c r="V49" s="34"/>
      <c r="W49" s="34"/>
      <c r="X49" s="34"/>
      <c r="Y49" s="34"/>
      <c r="Z49" s="34">
        <v>4.51</v>
      </c>
      <c r="AA49" s="34"/>
      <c r="AB49" s="34"/>
      <c r="AC49" s="34"/>
    </row>
    <row r="50" spans="1:29" x14ac:dyDescent="0.25">
      <c r="A50" s="6" t="s">
        <v>12</v>
      </c>
      <c r="B50" s="246">
        <f t="shared" si="0"/>
        <v>0</v>
      </c>
      <c r="C50" s="250"/>
      <c r="D50" s="246"/>
      <c r="E50" s="246"/>
      <c r="F50" s="246"/>
      <c r="G50" s="246"/>
      <c r="H50" s="246"/>
      <c r="I50" s="246"/>
      <c r="J50" s="246"/>
      <c r="K50" s="6"/>
      <c r="L50" s="29">
        <f t="shared" si="5"/>
        <v>0</v>
      </c>
      <c r="M50" s="76"/>
      <c r="N50" s="29"/>
      <c r="O50" s="29"/>
      <c r="P50" s="29"/>
      <c r="Q50" s="29"/>
      <c r="R50" s="29"/>
      <c r="S50" s="29"/>
      <c r="T50" s="29"/>
      <c r="U50" s="32"/>
      <c r="V50" s="34"/>
      <c r="W50" s="34"/>
      <c r="X50" s="34"/>
      <c r="Y50" s="34"/>
      <c r="Z50" s="34"/>
      <c r="AA50" s="34"/>
      <c r="AB50" s="34"/>
      <c r="AC50" s="34"/>
    </row>
    <row r="51" spans="1:29" x14ac:dyDescent="0.25">
      <c r="A51" s="116" t="s">
        <v>269</v>
      </c>
      <c r="B51" s="246"/>
      <c r="C51" s="250"/>
      <c r="D51" s="246"/>
      <c r="E51" s="246"/>
      <c r="F51" s="246"/>
      <c r="G51" s="246"/>
      <c r="H51" s="246"/>
      <c r="I51" s="246"/>
      <c r="J51" s="246"/>
      <c r="K51" s="6"/>
      <c r="L51" s="29"/>
      <c r="M51" s="76"/>
      <c r="N51" s="29"/>
      <c r="O51" s="29"/>
      <c r="P51" s="29"/>
      <c r="Q51" s="29"/>
      <c r="R51" s="29"/>
      <c r="S51" s="29"/>
      <c r="T51" s="29"/>
      <c r="U51" s="32"/>
      <c r="V51" s="34"/>
      <c r="W51" s="34"/>
      <c r="X51" s="34"/>
      <c r="Y51" s="34"/>
      <c r="Z51" s="34"/>
      <c r="AA51" s="34"/>
      <c r="AB51" s="34"/>
      <c r="AC51" s="34"/>
    </row>
    <row r="52" spans="1:29" x14ac:dyDescent="0.25">
      <c r="A52" s="116" t="s">
        <v>250</v>
      </c>
      <c r="B52" s="246"/>
      <c r="C52" s="250"/>
      <c r="D52" s="246"/>
      <c r="E52" s="246"/>
      <c r="F52" s="246"/>
      <c r="G52" s="246"/>
      <c r="H52" s="246"/>
      <c r="I52" s="246"/>
      <c r="J52" s="246"/>
      <c r="K52" s="6"/>
      <c r="L52" s="29"/>
      <c r="M52" s="76"/>
      <c r="N52" s="29"/>
      <c r="O52" s="29"/>
      <c r="P52" s="29"/>
      <c r="Q52" s="29"/>
      <c r="R52" s="29"/>
      <c r="S52" s="29"/>
      <c r="T52" s="29"/>
      <c r="U52" s="32"/>
      <c r="V52" s="34"/>
      <c r="W52" s="34"/>
      <c r="X52" s="34"/>
      <c r="Y52" s="34"/>
      <c r="Z52" s="34"/>
      <c r="AA52" s="34"/>
      <c r="AB52" s="34"/>
      <c r="AC52" s="34"/>
    </row>
    <row r="53" spans="1:29" x14ac:dyDescent="0.25">
      <c r="A53" s="20" t="s">
        <v>101</v>
      </c>
      <c r="B53" s="246">
        <f t="shared" si="0"/>
        <v>0</v>
      </c>
      <c r="C53" s="250"/>
      <c r="D53" s="246"/>
      <c r="E53" s="246"/>
      <c r="F53" s="246"/>
      <c r="G53" s="246"/>
      <c r="H53" s="246"/>
      <c r="I53" s="246"/>
      <c r="J53" s="246"/>
      <c r="K53" s="4"/>
      <c r="L53" s="29">
        <f t="shared" ref="L53:L78" si="6">SUM(M53:T53)</f>
        <v>0</v>
      </c>
      <c r="M53" s="76"/>
      <c r="N53" s="29"/>
      <c r="O53" s="29"/>
      <c r="P53" s="29"/>
      <c r="Q53" s="29"/>
      <c r="R53" s="29"/>
      <c r="S53" s="29"/>
      <c r="T53" s="29"/>
      <c r="U53" s="32"/>
      <c r="V53" s="34"/>
      <c r="W53" s="34"/>
      <c r="X53" s="34"/>
      <c r="Y53" s="34"/>
      <c r="Z53" s="34"/>
      <c r="AA53" s="34"/>
      <c r="AB53" s="34"/>
      <c r="AC53" s="34"/>
    </row>
    <row r="54" spans="1:29" x14ac:dyDescent="0.25">
      <c r="A54" s="6" t="s">
        <v>5</v>
      </c>
      <c r="B54" s="246">
        <f t="shared" si="0"/>
        <v>0</v>
      </c>
      <c r="C54" s="250"/>
      <c r="D54" s="246"/>
      <c r="E54" s="246"/>
      <c r="F54" s="246"/>
      <c r="G54" s="246"/>
      <c r="H54" s="246"/>
      <c r="I54" s="246"/>
      <c r="J54" s="246"/>
      <c r="K54" s="6"/>
      <c r="L54" s="29">
        <f t="shared" si="6"/>
        <v>200</v>
      </c>
      <c r="M54" s="76"/>
      <c r="N54" s="29"/>
      <c r="O54" s="29"/>
      <c r="P54" s="29"/>
      <c r="Q54" s="29"/>
      <c r="R54" s="29">
        <v>200</v>
      </c>
      <c r="S54" s="29"/>
      <c r="T54" s="29"/>
      <c r="U54" s="32">
        <f>SUM(V49:AC63)</f>
        <v>128.81</v>
      </c>
      <c r="V54" s="34"/>
      <c r="W54" s="34"/>
      <c r="X54" s="34"/>
      <c r="Y54" s="34"/>
      <c r="Z54" s="34">
        <v>93.03</v>
      </c>
      <c r="AA54" s="34">
        <v>0</v>
      </c>
      <c r="AB54" s="34">
        <v>0</v>
      </c>
      <c r="AC54" s="34"/>
    </row>
    <row r="55" spans="1:29" x14ac:dyDescent="0.25">
      <c r="A55" s="21" t="s">
        <v>50</v>
      </c>
      <c r="B55" s="246">
        <f t="shared" si="0"/>
        <v>0</v>
      </c>
      <c r="C55" s="250"/>
      <c r="D55" s="246"/>
      <c r="E55" s="246"/>
      <c r="F55" s="246"/>
      <c r="G55" s="246"/>
      <c r="H55" s="246"/>
      <c r="I55" s="246"/>
      <c r="J55" s="246"/>
      <c r="K55" s="7"/>
      <c r="L55" s="29">
        <f t="shared" si="6"/>
        <v>0</v>
      </c>
      <c r="M55" s="76"/>
      <c r="N55" s="29"/>
      <c r="O55" s="29"/>
      <c r="P55" s="29"/>
      <c r="Q55" s="29"/>
      <c r="R55" s="29"/>
      <c r="S55" s="29"/>
      <c r="T55" s="29"/>
      <c r="U55" s="32"/>
      <c r="V55" s="34"/>
      <c r="W55" s="34"/>
      <c r="X55" s="34"/>
      <c r="Y55" s="34"/>
      <c r="Z55" s="34"/>
      <c r="AA55" s="34"/>
      <c r="AB55" s="34"/>
      <c r="AC55" s="34"/>
    </row>
    <row r="56" spans="1:29" x14ac:dyDescent="0.25">
      <c r="A56" s="5" t="s">
        <v>13</v>
      </c>
      <c r="B56" s="246">
        <f t="shared" si="0"/>
        <v>0</v>
      </c>
      <c r="C56" s="250"/>
      <c r="D56" s="246"/>
      <c r="E56" s="246"/>
      <c r="F56" s="246"/>
      <c r="G56" s="246"/>
      <c r="H56" s="246"/>
      <c r="I56" s="246"/>
      <c r="J56" s="246"/>
      <c r="K56" s="5"/>
      <c r="L56" s="29">
        <f t="shared" si="6"/>
        <v>0</v>
      </c>
      <c r="M56" s="76"/>
      <c r="N56" s="29"/>
      <c r="O56" s="29"/>
      <c r="P56" s="29"/>
      <c r="Q56" s="29"/>
      <c r="R56" s="29"/>
      <c r="S56" s="29"/>
      <c r="T56" s="29"/>
      <c r="U56" s="32"/>
      <c r="V56" s="34"/>
      <c r="W56" s="34"/>
      <c r="X56" s="34"/>
      <c r="Y56" s="34"/>
      <c r="Z56" s="34"/>
      <c r="AA56" s="34"/>
      <c r="AB56" s="34"/>
      <c r="AC56" s="34"/>
    </row>
    <row r="57" spans="1:29" x14ac:dyDescent="0.25">
      <c r="A57" s="5" t="s">
        <v>102</v>
      </c>
      <c r="B57" s="246">
        <f t="shared" si="0"/>
        <v>0</v>
      </c>
      <c r="C57" s="250"/>
      <c r="D57" s="246"/>
      <c r="E57" s="246"/>
      <c r="F57" s="246"/>
      <c r="G57" s="246"/>
      <c r="H57" s="246"/>
      <c r="I57" s="246"/>
      <c r="J57" s="246"/>
      <c r="K57" s="5"/>
      <c r="L57" s="29">
        <f t="shared" si="6"/>
        <v>0</v>
      </c>
      <c r="M57" s="76"/>
      <c r="N57" s="29"/>
      <c r="O57" s="29"/>
      <c r="P57" s="29"/>
      <c r="Q57" s="29"/>
      <c r="R57" s="29"/>
      <c r="S57" s="29"/>
      <c r="T57" s="29"/>
      <c r="U57" s="32"/>
      <c r="V57" s="34"/>
      <c r="W57" s="34"/>
      <c r="X57" s="34"/>
      <c r="Y57" s="34"/>
      <c r="Z57" s="34"/>
      <c r="AA57" s="34"/>
      <c r="AB57" s="34"/>
      <c r="AC57" s="34"/>
    </row>
    <row r="58" spans="1:29" x14ac:dyDescent="0.25">
      <c r="A58" s="5" t="s">
        <v>51</v>
      </c>
      <c r="B58" s="246">
        <f t="shared" si="0"/>
        <v>0</v>
      </c>
      <c r="C58" s="250"/>
      <c r="D58" s="246"/>
      <c r="E58" s="246"/>
      <c r="F58" s="246"/>
      <c r="G58" s="246"/>
      <c r="H58" s="246"/>
      <c r="I58" s="246"/>
      <c r="J58" s="246"/>
      <c r="K58" s="5"/>
      <c r="L58" s="29">
        <f t="shared" si="6"/>
        <v>0</v>
      </c>
      <c r="M58" s="76"/>
      <c r="N58" s="29"/>
      <c r="O58" s="29"/>
      <c r="P58" s="29"/>
      <c r="Q58" s="29"/>
      <c r="R58" s="29"/>
      <c r="S58" s="29"/>
      <c r="T58" s="29"/>
      <c r="U58" s="32"/>
      <c r="V58" s="34"/>
      <c r="W58" s="34"/>
      <c r="X58" s="34"/>
      <c r="Y58" s="34"/>
      <c r="Z58" s="34"/>
      <c r="AA58" s="34"/>
      <c r="AB58" s="34"/>
      <c r="AC58" s="34"/>
    </row>
    <row r="59" spans="1:29" x14ac:dyDescent="0.25">
      <c r="A59" s="5" t="s">
        <v>14</v>
      </c>
      <c r="B59" s="246">
        <f t="shared" si="0"/>
        <v>0</v>
      </c>
      <c r="C59" s="250"/>
      <c r="D59" s="246"/>
      <c r="E59" s="246"/>
      <c r="F59" s="246"/>
      <c r="G59" s="246"/>
      <c r="H59" s="246"/>
      <c r="I59" s="246"/>
      <c r="J59" s="246"/>
      <c r="K59" s="5"/>
      <c r="L59" s="29">
        <f t="shared" si="6"/>
        <v>0</v>
      </c>
      <c r="M59" s="76"/>
      <c r="N59" s="29"/>
      <c r="O59" s="29"/>
      <c r="P59" s="29"/>
      <c r="Q59" s="29"/>
      <c r="R59" s="29"/>
      <c r="S59" s="29"/>
      <c r="T59" s="29"/>
      <c r="U59" s="32"/>
      <c r="V59" s="34"/>
      <c r="W59" s="34"/>
      <c r="X59" s="34"/>
      <c r="Y59" s="34"/>
      <c r="Z59" s="34">
        <v>31.27</v>
      </c>
      <c r="AA59" s="34">
        <v>0</v>
      </c>
      <c r="AB59" s="34"/>
      <c r="AC59" s="34"/>
    </row>
    <row r="60" spans="1:29" x14ac:dyDescent="0.25">
      <c r="A60" s="5" t="s">
        <v>15</v>
      </c>
      <c r="B60" s="246">
        <f t="shared" si="0"/>
        <v>0</v>
      </c>
      <c r="C60" s="250"/>
      <c r="D60" s="246"/>
      <c r="E60" s="246"/>
      <c r="F60" s="246"/>
      <c r="G60" s="246"/>
      <c r="H60" s="246"/>
      <c r="I60" s="246"/>
      <c r="J60" s="246"/>
      <c r="K60" s="5"/>
      <c r="L60" s="29">
        <f t="shared" si="6"/>
        <v>0</v>
      </c>
      <c r="M60" s="76"/>
      <c r="N60" s="29"/>
      <c r="O60" s="29"/>
      <c r="P60" s="29"/>
      <c r="Q60" s="29"/>
      <c r="R60" s="29"/>
      <c r="S60" s="29"/>
      <c r="T60" s="29"/>
      <c r="U60" s="32"/>
      <c r="V60" s="34"/>
      <c r="W60" s="34"/>
      <c r="X60" s="34"/>
      <c r="Y60" s="34"/>
      <c r="Z60" s="34"/>
      <c r="AA60" s="34"/>
      <c r="AB60" s="34"/>
      <c r="AC60" s="34"/>
    </row>
    <row r="61" spans="1:29" x14ac:dyDescent="0.25">
      <c r="A61" s="5" t="s">
        <v>16</v>
      </c>
      <c r="B61" s="246">
        <f t="shared" si="0"/>
        <v>0</v>
      </c>
      <c r="C61" s="250"/>
      <c r="D61" s="246"/>
      <c r="E61" s="246"/>
      <c r="F61" s="246"/>
      <c r="G61" s="246"/>
      <c r="H61" s="246"/>
      <c r="I61" s="246"/>
      <c r="J61" s="246"/>
      <c r="K61" s="5"/>
      <c r="L61" s="29">
        <f t="shared" si="6"/>
        <v>0</v>
      </c>
      <c r="M61" s="76"/>
      <c r="N61" s="29"/>
      <c r="O61" s="29"/>
      <c r="P61" s="29"/>
      <c r="Q61" s="29"/>
      <c r="R61" s="29"/>
      <c r="S61" s="29"/>
      <c r="T61" s="29"/>
      <c r="U61" s="32"/>
      <c r="V61" s="34"/>
      <c r="W61" s="34"/>
      <c r="X61" s="34"/>
      <c r="Y61" s="34"/>
      <c r="Z61" s="34"/>
      <c r="AA61" s="34"/>
      <c r="AB61" s="34"/>
      <c r="AC61" s="34"/>
    </row>
    <row r="62" spans="1:29" x14ac:dyDescent="0.25">
      <c r="A62" s="5" t="s">
        <v>17</v>
      </c>
      <c r="B62" s="246">
        <f t="shared" si="0"/>
        <v>0</v>
      </c>
      <c r="C62" s="250"/>
      <c r="D62" s="246"/>
      <c r="E62" s="246"/>
      <c r="F62" s="246"/>
      <c r="G62" s="246"/>
      <c r="H62" s="246"/>
      <c r="I62" s="246"/>
      <c r="J62" s="246"/>
      <c r="K62" s="5"/>
      <c r="L62" s="29">
        <f t="shared" si="6"/>
        <v>0</v>
      </c>
      <c r="M62" s="76"/>
      <c r="N62" s="29"/>
      <c r="O62" s="29"/>
      <c r="P62" s="29"/>
      <c r="Q62" s="29"/>
      <c r="R62" s="29"/>
      <c r="S62" s="29"/>
      <c r="T62" s="29"/>
      <c r="U62" s="32"/>
      <c r="V62" s="34"/>
      <c r="W62" s="34"/>
      <c r="X62" s="34"/>
      <c r="Y62" s="34"/>
      <c r="Z62" s="34"/>
      <c r="AA62" s="34"/>
      <c r="AB62" s="34"/>
      <c r="AC62" s="34"/>
    </row>
    <row r="63" spans="1:29" x14ac:dyDescent="0.25">
      <c r="A63" s="5" t="s">
        <v>18</v>
      </c>
      <c r="B63" s="246">
        <f t="shared" si="0"/>
        <v>0</v>
      </c>
      <c r="C63" s="250"/>
      <c r="D63" s="246"/>
      <c r="E63" s="246"/>
      <c r="F63" s="246"/>
      <c r="G63" s="246"/>
      <c r="H63" s="246"/>
      <c r="I63" s="246"/>
      <c r="J63" s="246"/>
      <c r="K63" s="5"/>
      <c r="L63" s="29">
        <f t="shared" si="6"/>
        <v>0</v>
      </c>
      <c r="M63" s="76"/>
      <c r="N63" s="29"/>
      <c r="O63" s="29"/>
      <c r="P63" s="29"/>
      <c r="Q63" s="29"/>
      <c r="R63" s="29"/>
      <c r="S63" s="29"/>
      <c r="T63" s="29"/>
      <c r="U63" s="32"/>
      <c r="V63" s="34"/>
      <c r="W63" s="34"/>
      <c r="X63" s="34"/>
      <c r="Y63" s="34"/>
      <c r="Z63" s="34"/>
      <c r="AA63" s="34"/>
      <c r="AB63" s="34"/>
      <c r="AC63" s="34"/>
    </row>
    <row r="64" spans="1:29" x14ac:dyDescent="0.25">
      <c r="A64" s="21" t="s">
        <v>19</v>
      </c>
      <c r="B64" s="246">
        <f t="shared" si="0"/>
        <v>0</v>
      </c>
      <c r="C64" s="250"/>
      <c r="D64" s="246"/>
      <c r="E64" s="246"/>
      <c r="F64" s="246"/>
      <c r="G64" s="246"/>
      <c r="H64" s="246"/>
      <c r="I64" s="246"/>
      <c r="J64" s="246"/>
      <c r="K64" s="7"/>
      <c r="L64" s="29">
        <f t="shared" si="6"/>
        <v>0</v>
      </c>
      <c r="M64" s="76"/>
      <c r="N64" s="29"/>
      <c r="O64" s="29"/>
      <c r="P64" s="29"/>
      <c r="Q64" s="29"/>
      <c r="R64" s="29"/>
      <c r="S64" s="29"/>
      <c r="T64" s="29"/>
      <c r="U64" s="32">
        <f t="shared" si="2"/>
        <v>0</v>
      </c>
      <c r="V64" s="34"/>
      <c r="W64" s="34"/>
      <c r="X64" s="34"/>
      <c r="Y64" s="34"/>
      <c r="Z64" s="34"/>
      <c r="AA64" s="34"/>
      <c r="AB64" s="34"/>
      <c r="AC64" s="34"/>
    </row>
    <row r="65" spans="1:29" x14ac:dyDescent="0.25">
      <c r="A65" s="21" t="s">
        <v>52</v>
      </c>
      <c r="B65" s="246">
        <f t="shared" si="0"/>
        <v>0</v>
      </c>
      <c r="C65" s="250"/>
      <c r="D65" s="246"/>
      <c r="E65" s="246"/>
      <c r="F65" s="246"/>
      <c r="G65" s="246"/>
      <c r="H65" s="246"/>
      <c r="I65" s="246"/>
      <c r="J65" s="246"/>
      <c r="K65" s="7"/>
      <c r="L65" s="29">
        <f t="shared" si="6"/>
        <v>0</v>
      </c>
      <c r="M65" s="76"/>
      <c r="N65" s="29"/>
      <c r="O65" s="29"/>
      <c r="P65" s="29"/>
      <c r="Q65" s="29"/>
      <c r="R65" s="29"/>
      <c r="S65" s="29"/>
      <c r="T65" s="29"/>
      <c r="U65" s="32">
        <f t="shared" si="2"/>
        <v>0</v>
      </c>
      <c r="V65" s="34"/>
      <c r="W65" s="34"/>
      <c r="X65" s="34"/>
      <c r="Y65" s="34"/>
      <c r="Z65" s="34"/>
      <c r="AA65" s="34"/>
      <c r="AB65" s="34"/>
      <c r="AC65" s="34"/>
    </row>
    <row r="66" spans="1:29" x14ac:dyDescent="0.25">
      <c r="A66" s="20" t="s">
        <v>103</v>
      </c>
      <c r="B66" s="246">
        <f t="shared" si="0"/>
        <v>0</v>
      </c>
      <c r="C66" s="250"/>
      <c r="D66" s="246"/>
      <c r="E66" s="246"/>
      <c r="F66" s="246"/>
      <c r="G66" s="246"/>
      <c r="H66" s="246"/>
      <c r="I66" s="246"/>
      <c r="J66" s="246"/>
      <c r="K66" s="4"/>
      <c r="L66" s="29">
        <f t="shared" si="6"/>
        <v>0</v>
      </c>
      <c r="M66" s="76"/>
      <c r="N66" s="29"/>
      <c r="O66" s="29"/>
      <c r="P66" s="29"/>
      <c r="Q66" s="29"/>
      <c r="R66" s="29"/>
      <c r="S66" s="29"/>
      <c r="T66" s="29"/>
      <c r="U66" s="32">
        <f t="shared" si="2"/>
        <v>0</v>
      </c>
      <c r="V66" s="34"/>
      <c r="W66" s="34"/>
      <c r="X66" s="34"/>
      <c r="Y66" s="34"/>
      <c r="Z66" s="34"/>
      <c r="AA66" s="34"/>
      <c r="AB66" s="34"/>
      <c r="AC66" s="34"/>
    </row>
    <row r="67" spans="1:29" x14ac:dyDescent="0.25">
      <c r="A67" s="20" t="s">
        <v>104</v>
      </c>
      <c r="B67" s="246">
        <f t="shared" si="0"/>
        <v>0</v>
      </c>
      <c r="C67" s="250"/>
      <c r="D67" s="246"/>
      <c r="E67" s="246"/>
      <c r="F67" s="246"/>
      <c r="G67" s="246"/>
      <c r="H67" s="246"/>
      <c r="I67" s="246"/>
      <c r="J67" s="246"/>
      <c r="K67" s="4"/>
      <c r="L67" s="29">
        <f t="shared" si="6"/>
        <v>90</v>
      </c>
      <c r="M67" s="76"/>
      <c r="N67" s="29"/>
      <c r="O67" s="29"/>
      <c r="P67" s="29"/>
      <c r="Q67" s="29">
        <v>90</v>
      </c>
      <c r="R67" s="29"/>
      <c r="S67" s="29"/>
      <c r="T67" s="29"/>
      <c r="U67" s="32">
        <f t="shared" si="2"/>
        <v>87.19</v>
      </c>
      <c r="V67" s="34"/>
      <c r="W67" s="34"/>
      <c r="X67" s="34"/>
      <c r="Y67" s="34"/>
      <c r="Z67" s="34">
        <v>87.19</v>
      </c>
      <c r="AA67" s="34"/>
      <c r="AB67" s="34"/>
      <c r="AC67" s="34"/>
    </row>
    <row r="68" spans="1:29" x14ac:dyDescent="0.25">
      <c r="A68" s="20" t="s">
        <v>53</v>
      </c>
      <c r="B68" s="246">
        <f t="shared" si="0"/>
        <v>0</v>
      </c>
      <c r="C68" s="250"/>
      <c r="D68" s="246"/>
      <c r="E68" s="246"/>
      <c r="F68" s="246"/>
      <c r="G68" s="246"/>
      <c r="H68" s="246"/>
      <c r="I68" s="246"/>
      <c r="J68" s="246"/>
      <c r="K68" s="4"/>
      <c r="L68" s="29">
        <f t="shared" si="6"/>
        <v>0</v>
      </c>
      <c r="M68" s="76"/>
      <c r="N68" s="29"/>
      <c r="O68" s="29"/>
      <c r="P68" s="29"/>
      <c r="Q68" s="29"/>
      <c r="R68" s="29"/>
      <c r="S68" s="29"/>
      <c r="T68" s="29"/>
      <c r="U68" s="32">
        <f t="shared" si="2"/>
        <v>0</v>
      </c>
      <c r="V68" s="34"/>
      <c r="W68" s="34"/>
      <c r="X68" s="34"/>
      <c r="Y68" s="34"/>
      <c r="Z68" s="34"/>
      <c r="AA68" s="34"/>
      <c r="AB68" s="34"/>
      <c r="AC68" s="34"/>
    </row>
    <row r="69" spans="1:29" x14ac:dyDescent="0.25">
      <c r="A69" s="5" t="s">
        <v>54</v>
      </c>
      <c r="B69" s="246">
        <f t="shared" si="0"/>
        <v>0</v>
      </c>
      <c r="C69" s="251"/>
      <c r="D69" s="251"/>
      <c r="E69" s="251"/>
      <c r="F69" s="251"/>
      <c r="G69" s="251"/>
      <c r="H69" s="251"/>
      <c r="I69" s="251"/>
      <c r="J69" s="251"/>
      <c r="K69" s="5"/>
      <c r="L69" s="29">
        <f t="shared" si="6"/>
        <v>0</v>
      </c>
      <c r="M69" s="77"/>
      <c r="N69" s="77"/>
      <c r="O69" s="77"/>
      <c r="P69" s="77"/>
      <c r="Q69" s="77"/>
      <c r="R69" s="77"/>
      <c r="S69" s="77"/>
      <c r="T69" s="77"/>
      <c r="U69" s="32">
        <f t="shared" si="2"/>
        <v>0</v>
      </c>
      <c r="V69" s="34"/>
      <c r="W69" s="34"/>
      <c r="X69" s="34"/>
      <c r="Y69" s="34"/>
      <c r="Z69" s="34"/>
      <c r="AA69" s="34"/>
      <c r="AB69" s="34"/>
      <c r="AC69" s="34"/>
    </row>
    <row r="70" spans="1:29" x14ac:dyDescent="0.25">
      <c r="A70" s="6" t="s">
        <v>105</v>
      </c>
      <c r="B70" s="246">
        <f t="shared" si="0"/>
        <v>0</v>
      </c>
      <c r="C70" s="251"/>
      <c r="D70" s="251"/>
      <c r="E70" s="251"/>
      <c r="F70" s="251"/>
      <c r="G70" s="251"/>
      <c r="H70" s="251"/>
      <c r="I70" s="251"/>
      <c r="J70" s="251"/>
      <c r="K70" s="6"/>
      <c r="L70" s="29">
        <f t="shared" si="6"/>
        <v>0</v>
      </c>
      <c r="M70" s="77"/>
      <c r="N70" s="77"/>
      <c r="O70" s="77"/>
      <c r="P70" s="77"/>
      <c r="Q70" s="77"/>
      <c r="R70" s="77"/>
      <c r="S70" s="77"/>
      <c r="T70" s="77"/>
      <c r="U70" s="32">
        <f t="shared" si="2"/>
        <v>0</v>
      </c>
      <c r="V70" s="34"/>
      <c r="W70" s="34"/>
      <c r="X70" s="34"/>
      <c r="Y70" s="34"/>
      <c r="Z70" s="34"/>
      <c r="AA70" s="34"/>
      <c r="AB70" s="34"/>
      <c r="AC70" s="34"/>
    </row>
    <row r="71" spans="1:29" x14ac:dyDescent="0.25">
      <c r="A71" s="20" t="s">
        <v>55</v>
      </c>
      <c r="B71" s="246">
        <f t="shared" si="0"/>
        <v>0</v>
      </c>
      <c r="C71" s="250"/>
      <c r="D71" s="246"/>
      <c r="E71" s="246"/>
      <c r="F71" s="246"/>
      <c r="G71" s="246"/>
      <c r="H71" s="246"/>
      <c r="I71" s="246"/>
      <c r="J71" s="246"/>
      <c r="K71" s="4"/>
      <c r="L71" s="29">
        <f t="shared" si="6"/>
        <v>0</v>
      </c>
      <c r="M71" s="76"/>
      <c r="N71" s="29"/>
      <c r="O71" s="29"/>
      <c r="P71" s="29"/>
      <c r="Q71" s="29"/>
      <c r="R71" s="29"/>
      <c r="S71" s="29"/>
      <c r="T71" s="29"/>
      <c r="U71" s="32">
        <f t="shared" si="2"/>
        <v>0</v>
      </c>
      <c r="V71" s="34"/>
      <c r="W71" s="34"/>
      <c r="X71" s="34"/>
      <c r="Y71" s="34"/>
      <c r="Z71" s="34"/>
      <c r="AA71" s="34"/>
      <c r="AB71" s="34"/>
      <c r="AC71" s="34"/>
    </row>
    <row r="72" spans="1:29" x14ac:dyDescent="0.25">
      <c r="A72" s="20" t="s">
        <v>56</v>
      </c>
      <c r="B72" s="246">
        <f t="shared" si="0"/>
        <v>0</v>
      </c>
      <c r="C72" s="250"/>
      <c r="D72" s="246"/>
      <c r="E72" s="246"/>
      <c r="F72" s="246"/>
      <c r="G72" s="246"/>
      <c r="H72" s="246"/>
      <c r="I72" s="246"/>
      <c r="J72" s="246"/>
      <c r="K72" s="4"/>
      <c r="L72" s="29">
        <f t="shared" si="6"/>
        <v>570</v>
      </c>
      <c r="M72" s="76"/>
      <c r="N72" s="29"/>
      <c r="O72" s="29"/>
      <c r="P72" s="29"/>
      <c r="Q72" s="29"/>
      <c r="R72" s="29">
        <v>570</v>
      </c>
      <c r="S72" s="29"/>
      <c r="T72" s="29"/>
      <c r="U72" s="32">
        <f t="shared" si="2"/>
        <v>46.56</v>
      </c>
      <c r="V72" s="34"/>
      <c r="W72" s="34"/>
      <c r="X72" s="34"/>
      <c r="Y72" s="34"/>
      <c r="Z72" s="34"/>
      <c r="AA72" s="34">
        <v>0</v>
      </c>
      <c r="AB72" s="34">
        <v>46.56</v>
      </c>
      <c r="AC72" s="34"/>
    </row>
    <row r="73" spans="1:29" x14ac:dyDescent="0.25">
      <c r="A73" s="5" t="s">
        <v>57</v>
      </c>
      <c r="B73" s="246">
        <f t="shared" ref="B73:B123" si="7">SUM(C73:J73)</f>
        <v>0</v>
      </c>
      <c r="C73" s="251"/>
      <c r="D73" s="251"/>
      <c r="E73" s="251"/>
      <c r="F73" s="251"/>
      <c r="G73" s="251"/>
      <c r="H73" s="251"/>
      <c r="I73" s="251"/>
      <c r="J73" s="251"/>
      <c r="K73" s="5"/>
      <c r="L73" s="29">
        <f t="shared" si="6"/>
        <v>0</v>
      </c>
      <c r="M73" s="77"/>
      <c r="N73" s="77"/>
      <c r="O73" s="77"/>
      <c r="P73" s="77"/>
      <c r="Q73" s="77"/>
      <c r="R73" s="77"/>
      <c r="S73" s="77"/>
      <c r="T73" s="77"/>
      <c r="U73" s="32">
        <f t="shared" si="2"/>
        <v>0</v>
      </c>
      <c r="V73" s="34"/>
      <c r="W73" s="34"/>
      <c r="X73" s="34"/>
      <c r="Y73" s="34"/>
      <c r="Z73" s="34"/>
      <c r="AA73" s="34"/>
      <c r="AB73" s="34"/>
      <c r="AC73" s="34"/>
    </row>
    <row r="74" spans="1:29" x14ac:dyDescent="0.25">
      <c r="A74" s="20" t="s">
        <v>58</v>
      </c>
      <c r="B74" s="246">
        <f t="shared" si="7"/>
        <v>0</v>
      </c>
      <c r="C74" s="250"/>
      <c r="D74" s="246"/>
      <c r="E74" s="246"/>
      <c r="F74" s="246"/>
      <c r="G74" s="246"/>
      <c r="H74" s="246"/>
      <c r="I74" s="246"/>
      <c r="J74" s="246"/>
      <c r="K74" s="4"/>
      <c r="L74" s="29">
        <f t="shared" si="6"/>
        <v>0</v>
      </c>
      <c r="M74" s="76"/>
      <c r="N74" s="29"/>
      <c r="O74" s="29"/>
      <c r="P74" s="29"/>
      <c r="Q74" s="29"/>
      <c r="R74" s="29"/>
      <c r="S74" s="29"/>
      <c r="T74" s="29"/>
      <c r="U74" s="32">
        <f t="shared" ref="U74:U124" si="8">SUM(V74:AC74)</f>
        <v>0</v>
      </c>
      <c r="V74" s="34"/>
      <c r="W74" s="34"/>
      <c r="X74" s="34"/>
      <c r="Y74" s="34"/>
      <c r="Z74" s="34"/>
      <c r="AA74" s="34"/>
      <c r="AB74" s="34"/>
      <c r="AC74" s="34"/>
    </row>
    <row r="75" spans="1:29" x14ac:dyDescent="0.25">
      <c r="A75" s="5" t="s">
        <v>59</v>
      </c>
      <c r="B75" s="246">
        <f t="shared" si="7"/>
        <v>0</v>
      </c>
      <c r="C75" s="251"/>
      <c r="D75" s="251"/>
      <c r="E75" s="251"/>
      <c r="F75" s="251"/>
      <c r="G75" s="251"/>
      <c r="H75" s="251"/>
      <c r="I75" s="251"/>
      <c r="J75" s="251"/>
      <c r="K75" s="5"/>
      <c r="L75" s="29">
        <f t="shared" si="6"/>
        <v>0</v>
      </c>
      <c r="M75" s="77"/>
      <c r="N75" s="77"/>
      <c r="O75" s="77"/>
      <c r="P75" s="77"/>
      <c r="Q75" s="77"/>
      <c r="R75" s="77"/>
      <c r="S75" s="77"/>
      <c r="T75" s="77"/>
      <c r="U75" s="32">
        <f t="shared" si="8"/>
        <v>0</v>
      </c>
      <c r="V75" s="34"/>
      <c r="W75" s="34"/>
      <c r="X75" s="34"/>
      <c r="Y75" s="34"/>
      <c r="Z75" s="34"/>
      <c r="AA75" s="34"/>
      <c r="AB75" s="34"/>
      <c r="AC75" s="34"/>
    </row>
    <row r="76" spans="1:29" x14ac:dyDescent="0.25">
      <c r="A76" s="20" t="s">
        <v>23</v>
      </c>
      <c r="B76" s="246">
        <f t="shared" si="7"/>
        <v>0</v>
      </c>
      <c r="C76" s="250"/>
      <c r="D76" s="246"/>
      <c r="E76" s="246"/>
      <c r="F76" s="246"/>
      <c r="G76" s="246"/>
      <c r="H76" s="246"/>
      <c r="I76" s="246"/>
      <c r="J76" s="246"/>
      <c r="K76" s="4"/>
      <c r="L76" s="29">
        <f t="shared" si="6"/>
        <v>0</v>
      </c>
      <c r="M76" s="76"/>
      <c r="N76" s="29"/>
      <c r="O76" s="29"/>
      <c r="P76" s="29"/>
      <c r="Q76" s="29"/>
      <c r="R76" s="29"/>
      <c r="S76" s="29"/>
      <c r="T76" s="29"/>
      <c r="U76" s="32">
        <f t="shared" si="8"/>
        <v>0</v>
      </c>
      <c r="V76" s="34"/>
      <c r="W76" s="34"/>
      <c r="X76" s="34"/>
      <c r="Y76" s="34"/>
      <c r="Z76" s="34"/>
      <c r="AA76" s="34"/>
      <c r="AB76" s="34"/>
      <c r="AC76" s="34"/>
    </row>
    <row r="77" spans="1:29" x14ac:dyDescent="0.25">
      <c r="A77" s="20" t="s">
        <v>60</v>
      </c>
      <c r="B77" s="246">
        <f t="shared" si="7"/>
        <v>0</v>
      </c>
      <c r="C77" s="250"/>
      <c r="D77" s="246"/>
      <c r="E77" s="246"/>
      <c r="F77" s="246"/>
      <c r="G77" s="246"/>
      <c r="H77" s="246"/>
      <c r="I77" s="246"/>
      <c r="J77" s="246"/>
      <c r="K77" s="4"/>
      <c r="L77" s="29">
        <f t="shared" si="6"/>
        <v>0</v>
      </c>
      <c r="M77" s="76"/>
      <c r="N77" s="29"/>
      <c r="O77" s="29"/>
      <c r="P77" s="29"/>
      <c r="Q77" s="29"/>
      <c r="R77" s="29"/>
      <c r="S77" s="29"/>
      <c r="T77" s="29"/>
      <c r="U77" s="32">
        <f t="shared" si="8"/>
        <v>0</v>
      </c>
      <c r="V77" s="34"/>
      <c r="W77" s="34"/>
      <c r="X77" s="34"/>
      <c r="Y77" s="34"/>
      <c r="Z77" s="34"/>
      <c r="AA77" s="34"/>
      <c r="AB77" s="34"/>
      <c r="AC77" s="34"/>
    </row>
    <row r="78" spans="1:29" x14ac:dyDescent="0.25">
      <c r="A78" s="20" t="s">
        <v>61</v>
      </c>
      <c r="B78" s="246">
        <f t="shared" si="7"/>
        <v>0</v>
      </c>
      <c r="C78" s="250"/>
      <c r="D78" s="246"/>
      <c r="E78" s="246"/>
      <c r="F78" s="246"/>
      <c r="G78" s="246"/>
      <c r="H78" s="246"/>
      <c r="I78" s="246"/>
      <c r="J78" s="246"/>
      <c r="K78" s="4"/>
      <c r="L78" s="29">
        <f t="shared" si="6"/>
        <v>0</v>
      </c>
      <c r="M78" s="76"/>
      <c r="N78" s="29"/>
      <c r="O78" s="29"/>
      <c r="P78" s="29"/>
      <c r="Q78" s="29"/>
      <c r="R78" s="29"/>
      <c r="S78" s="29"/>
      <c r="T78" s="29"/>
      <c r="U78" s="32">
        <f t="shared" si="8"/>
        <v>924</v>
      </c>
      <c r="V78" s="34"/>
      <c r="W78" s="34">
        <v>924</v>
      </c>
      <c r="X78" s="34"/>
      <c r="Y78" s="34">
        <v>0</v>
      </c>
      <c r="Z78" s="34"/>
      <c r="AA78" s="34"/>
      <c r="AB78" s="34"/>
      <c r="AC78" s="34"/>
    </row>
    <row r="79" spans="1:29" x14ac:dyDescent="0.25">
      <c r="A79" s="177" t="s">
        <v>271</v>
      </c>
      <c r="B79" s="246"/>
      <c r="C79" s="252"/>
      <c r="D79" s="252"/>
      <c r="E79" s="252"/>
      <c r="F79" s="252"/>
      <c r="G79" s="252"/>
      <c r="H79" s="252"/>
      <c r="I79" s="252"/>
      <c r="J79" s="252"/>
      <c r="K79" s="177"/>
      <c r="L79" s="29"/>
      <c r="M79" s="180"/>
      <c r="N79" s="180"/>
      <c r="O79" s="180"/>
      <c r="P79" s="180"/>
      <c r="Q79" s="180"/>
      <c r="R79" s="180"/>
      <c r="S79" s="180"/>
      <c r="T79" s="180"/>
      <c r="U79" s="32"/>
      <c r="V79" s="34"/>
      <c r="W79" s="34"/>
      <c r="X79" s="34"/>
      <c r="Y79" s="34"/>
      <c r="Z79" s="34"/>
      <c r="AA79" s="34"/>
      <c r="AB79" s="34"/>
      <c r="AC79" s="34"/>
    </row>
    <row r="80" spans="1:29" x14ac:dyDescent="0.25">
      <c r="A80" s="5" t="s">
        <v>106</v>
      </c>
      <c r="B80" s="246">
        <f t="shared" si="7"/>
        <v>0</v>
      </c>
      <c r="C80" s="251"/>
      <c r="D80" s="251"/>
      <c r="E80" s="251"/>
      <c r="F80" s="251"/>
      <c r="G80" s="251"/>
      <c r="H80" s="251"/>
      <c r="I80" s="251"/>
      <c r="J80" s="251"/>
      <c r="K80" s="5"/>
      <c r="L80" s="29">
        <f t="shared" ref="L80:L123" si="9">SUM(M80:T80)</f>
        <v>0</v>
      </c>
      <c r="M80" s="77"/>
      <c r="N80" s="77"/>
      <c r="O80" s="77"/>
      <c r="P80" s="77"/>
      <c r="Q80" s="77"/>
      <c r="R80" s="77"/>
      <c r="S80" s="77"/>
      <c r="T80" s="77"/>
      <c r="U80" s="32">
        <f t="shared" si="8"/>
        <v>0</v>
      </c>
      <c r="V80" s="34"/>
      <c r="W80" s="34"/>
      <c r="X80" s="34"/>
      <c r="Y80" s="34"/>
      <c r="Z80" s="34"/>
      <c r="AA80" s="34"/>
      <c r="AB80" s="34"/>
      <c r="AC80" s="34"/>
    </row>
    <row r="81" spans="1:29" x14ac:dyDescent="0.25">
      <c r="A81" s="5" t="s">
        <v>107</v>
      </c>
      <c r="B81" s="246">
        <f t="shared" si="7"/>
        <v>0</v>
      </c>
      <c r="C81" s="251"/>
      <c r="D81" s="251"/>
      <c r="E81" s="251"/>
      <c r="F81" s="251"/>
      <c r="G81" s="251"/>
      <c r="H81" s="251"/>
      <c r="I81" s="251"/>
      <c r="J81" s="251"/>
      <c r="K81" s="5"/>
      <c r="L81" s="29">
        <f t="shared" si="9"/>
        <v>0</v>
      </c>
      <c r="M81" s="77"/>
      <c r="N81" s="77"/>
      <c r="O81" s="77"/>
      <c r="P81" s="77"/>
      <c r="Q81" s="77"/>
      <c r="R81" s="77"/>
      <c r="S81" s="77"/>
      <c r="T81" s="77"/>
      <c r="U81" s="32">
        <f t="shared" si="8"/>
        <v>0</v>
      </c>
      <c r="V81" s="34"/>
      <c r="W81" s="34"/>
      <c r="X81" s="34"/>
      <c r="Y81" s="34"/>
      <c r="Z81" s="34"/>
      <c r="AA81" s="34"/>
      <c r="AB81" s="34"/>
      <c r="AC81" s="34"/>
    </row>
    <row r="82" spans="1:29" x14ac:dyDescent="0.25">
      <c r="A82" s="5" t="s">
        <v>108</v>
      </c>
      <c r="B82" s="246">
        <f t="shared" si="7"/>
        <v>0</v>
      </c>
      <c r="C82" s="251"/>
      <c r="D82" s="251"/>
      <c r="E82" s="251"/>
      <c r="F82" s="251"/>
      <c r="G82" s="251"/>
      <c r="H82" s="251"/>
      <c r="I82" s="251"/>
      <c r="J82" s="251"/>
      <c r="K82" s="5"/>
      <c r="L82" s="29">
        <f t="shared" si="9"/>
        <v>0</v>
      </c>
      <c r="M82" s="77"/>
      <c r="N82" s="77"/>
      <c r="O82" s="77"/>
      <c r="P82" s="77"/>
      <c r="Q82" s="77"/>
      <c r="R82" s="77"/>
      <c r="S82" s="77"/>
      <c r="T82" s="77"/>
      <c r="U82" s="32">
        <f t="shared" si="8"/>
        <v>0</v>
      </c>
      <c r="V82" s="34"/>
      <c r="W82" s="34"/>
      <c r="X82" s="34"/>
      <c r="Y82" s="34"/>
      <c r="Z82" s="34"/>
      <c r="AA82" s="34"/>
      <c r="AB82" s="34"/>
      <c r="AC82" s="34"/>
    </row>
    <row r="83" spans="1:29" x14ac:dyDescent="0.25">
      <c r="A83" s="5" t="s">
        <v>109</v>
      </c>
      <c r="B83" s="246">
        <f t="shared" si="7"/>
        <v>0</v>
      </c>
      <c r="C83" s="251"/>
      <c r="D83" s="251"/>
      <c r="E83" s="251"/>
      <c r="F83" s="251"/>
      <c r="G83" s="251"/>
      <c r="H83" s="251"/>
      <c r="I83" s="251"/>
      <c r="J83" s="251"/>
      <c r="K83" s="5"/>
      <c r="L83" s="29">
        <f t="shared" si="9"/>
        <v>0</v>
      </c>
      <c r="M83" s="77"/>
      <c r="N83" s="77"/>
      <c r="O83" s="77"/>
      <c r="P83" s="77"/>
      <c r="Q83" s="77"/>
      <c r="R83" s="77"/>
      <c r="S83" s="77"/>
      <c r="T83" s="77"/>
      <c r="U83" s="32">
        <f t="shared" si="8"/>
        <v>0</v>
      </c>
      <c r="V83" s="34"/>
      <c r="W83" s="34"/>
      <c r="X83" s="34"/>
      <c r="Y83" s="34"/>
      <c r="Z83" s="34"/>
      <c r="AA83" s="34"/>
      <c r="AB83" s="34"/>
      <c r="AC83" s="34"/>
    </row>
    <row r="84" spans="1:29" x14ac:dyDescent="0.25">
      <c r="A84" s="20" t="s">
        <v>110</v>
      </c>
      <c r="B84" s="246">
        <f t="shared" si="7"/>
        <v>0</v>
      </c>
      <c r="C84" s="250"/>
      <c r="D84" s="246"/>
      <c r="E84" s="246"/>
      <c r="F84" s="246"/>
      <c r="G84" s="246"/>
      <c r="H84" s="246"/>
      <c r="I84" s="246"/>
      <c r="J84" s="246"/>
      <c r="K84" s="4"/>
      <c r="L84" s="29">
        <f t="shared" si="9"/>
        <v>0</v>
      </c>
      <c r="M84" s="76"/>
      <c r="N84" s="29"/>
      <c r="O84" s="29"/>
      <c r="P84" s="29"/>
      <c r="Q84" s="29"/>
      <c r="R84" s="29"/>
      <c r="S84" s="29"/>
      <c r="T84" s="29"/>
      <c r="U84" s="32">
        <f t="shared" si="8"/>
        <v>0</v>
      </c>
      <c r="V84" s="34"/>
      <c r="W84" s="34"/>
      <c r="X84" s="34"/>
      <c r="Y84" s="34"/>
      <c r="Z84" s="34"/>
      <c r="AA84" s="34"/>
      <c r="AB84" s="34"/>
      <c r="AC84" s="34"/>
    </row>
    <row r="85" spans="1:29" x14ac:dyDescent="0.25">
      <c r="A85" s="5" t="s">
        <v>111</v>
      </c>
      <c r="B85" s="246">
        <f t="shared" si="7"/>
        <v>0</v>
      </c>
      <c r="C85" s="251"/>
      <c r="D85" s="251"/>
      <c r="E85" s="251"/>
      <c r="F85" s="251"/>
      <c r="G85" s="251"/>
      <c r="H85" s="251"/>
      <c r="I85" s="251"/>
      <c r="J85" s="251"/>
      <c r="K85" s="5"/>
      <c r="L85" s="29">
        <f t="shared" si="9"/>
        <v>0</v>
      </c>
      <c r="M85" s="77"/>
      <c r="N85" s="77"/>
      <c r="O85" s="77"/>
      <c r="P85" s="77"/>
      <c r="Q85" s="77"/>
      <c r="R85" s="77"/>
      <c r="S85" s="77"/>
      <c r="T85" s="77"/>
      <c r="U85" s="32">
        <f t="shared" si="8"/>
        <v>0</v>
      </c>
      <c r="V85" s="34"/>
      <c r="W85" s="34"/>
      <c r="X85" s="34"/>
      <c r="Y85" s="34"/>
      <c r="Z85" s="34"/>
      <c r="AA85" s="34"/>
      <c r="AB85" s="34"/>
      <c r="AC85" s="34"/>
    </row>
    <row r="86" spans="1:29" x14ac:dyDescent="0.25">
      <c r="A86" s="20" t="s">
        <v>112</v>
      </c>
      <c r="B86" s="246">
        <f t="shared" si="7"/>
        <v>0</v>
      </c>
      <c r="C86" s="250"/>
      <c r="D86" s="246"/>
      <c r="E86" s="246"/>
      <c r="F86" s="246"/>
      <c r="G86" s="246"/>
      <c r="H86" s="246"/>
      <c r="I86" s="246"/>
      <c r="J86" s="246"/>
      <c r="K86" s="4"/>
      <c r="L86" s="29">
        <f t="shared" si="9"/>
        <v>0</v>
      </c>
      <c r="M86" s="76"/>
      <c r="N86" s="29"/>
      <c r="O86" s="29"/>
      <c r="P86" s="29"/>
      <c r="Q86" s="29"/>
      <c r="R86" s="29"/>
      <c r="S86" s="29"/>
      <c r="T86" s="29"/>
      <c r="U86" s="32">
        <f t="shared" si="8"/>
        <v>0</v>
      </c>
      <c r="V86" s="34"/>
      <c r="W86" s="34"/>
      <c r="X86" s="34"/>
      <c r="Y86" s="34"/>
      <c r="Z86" s="34"/>
      <c r="AA86" s="34"/>
      <c r="AB86" s="34"/>
      <c r="AC86" s="34"/>
    </row>
    <row r="87" spans="1:29" x14ac:dyDescent="0.25">
      <c r="A87" s="20" t="s">
        <v>113</v>
      </c>
      <c r="B87" s="246">
        <f t="shared" si="7"/>
        <v>0</v>
      </c>
      <c r="C87" s="250"/>
      <c r="D87" s="246"/>
      <c r="E87" s="246"/>
      <c r="F87" s="246"/>
      <c r="G87" s="246"/>
      <c r="H87" s="246"/>
      <c r="I87" s="246"/>
      <c r="J87" s="246"/>
      <c r="K87" s="4"/>
      <c r="L87" s="29">
        <f t="shared" si="9"/>
        <v>0</v>
      </c>
      <c r="M87" s="76"/>
      <c r="N87" s="29"/>
      <c r="O87" s="29"/>
      <c r="P87" s="29"/>
      <c r="Q87" s="29"/>
      <c r="R87" s="29"/>
      <c r="S87" s="29"/>
      <c r="T87" s="29"/>
      <c r="U87" s="32">
        <f t="shared" si="8"/>
        <v>0</v>
      </c>
      <c r="V87" s="34"/>
      <c r="W87" s="34"/>
      <c r="X87" s="34"/>
      <c r="Y87" s="34"/>
      <c r="Z87" s="34"/>
      <c r="AA87" s="34"/>
      <c r="AB87" s="34"/>
      <c r="AC87" s="34"/>
    </row>
    <row r="88" spans="1:29" x14ac:dyDescent="0.25">
      <c r="A88" s="5" t="s">
        <v>114</v>
      </c>
      <c r="B88" s="246">
        <f t="shared" si="7"/>
        <v>0</v>
      </c>
      <c r="C88" s="251"/>
      <c r="D88" s="251"/>
      <c r="E88" s="251"/>
      <c r="F88" s="251"/>
      <c r="G88" s="251"/>
      <c r="H88" s="251"/>
      <c r="I88" s="251"/>
      <c r="J88" s="251"/>
      <c r="K88" s="5"/>
      <c r="L88" s="29">
        <f t="shared" si="9"/>
        <v>0</v>
      </c>
      <c r="M88" s="77"/>
      <c r="N88" s="77"/>
      <c r="O88" s="77"/>
      <c r="P88" s="77"/>
      <c r="Q88" s="77"/>
      <c r="R88" s="77"/>
      <c r="S88" s="77"/>
      <c r="T88" s="77"/>
      <c r="U88" s="32">
        <f t="shared" si="8"/>
        <v>0</v>
      </c>
      <c r="V88" s="34"/>
      <c r="W88" s="34"/>
      <c r="X88" s="34"/>
      <c r="Y88" s="34"/>
      <c r="Z88" s="34"/>
      <c r="AA88" s="34"/>
      <c r="AB88" s="34"/>
      <c r="AC88" s="34"/>
    </row>
    <row r="89" spans="1:29" x14ac:dyDescent="0.25">
      <c r="A89" s="20" t="s">
        <v>115</v>
      </c>
      <c r="B89" s="246">
        <f t="shared" si="7"/>
        <v>0</v>
      </c>
      <c r="C89" s="250"/>
      <c r="D89" s="246"/>
      <c r="E89" s="246"/>
      <c r="F89" s="246"/>
      <c r="G89" s="246"/>
      <c r="H89" s="246"/>
      <c r="I89" s="246"/>
      <c r="J89" s="246"/>
      <c r="K89" s="4"/>
      <c r="L89" s="29">
        <f t="shared" si="9"/>
        <v>-2050</v>
      </c>
      <c r="M89" s="76"/>
      <c r="N89" s="29"/>
      <c r="O89" s="29"/>
      <c r="P89" s="29"/>
      <c r="Q89" s="29">
        <v>-250</v>
      </c>
      <c r="R89" s="29">
        <v>-1800</v>
      </c>
      <c r="S89" s="29"/>
      <c r="T89" s="29"/>
      <c r="U89" s="32">
        <f t="shared" si="8"/>
        <v>-2083.9300000000003</v>
      </c>
      <c r="V89" s="34">
        <v>-63.85</v>
      </c>
      <c r="W89" s="34"/>
      <c r="X89" s="34"/>
      <c r="Y89" s="34"/>
      <c r="Z89" s="34">
        <v>-256</v>
      </c>
      <c r="AA89" s="34">
        <v>0</v>
      </c>
      <c r="AB89" s="34">
        <v>-167.4</v>
      </c>
      <c r="AC89" s="34">
        <v>-1596.68</v>
      </c>
    </row>
    <row r="90" spans="1:29" x14ac:dyDescent="0.25">
      <c r="A90" s="5" t="s">
        <v>116</v>
      </c>
      <c r="B90" s="246">
        <f t="shared" si="7"/>
        <v>0</v>
      </c>
      <c r="C90" s="251"/>
      <c r="D90" s="251"/>
      <c r="E90" s="251"/>
      <c r="F90" s="251"/>
      <c r="G90" s="251"/>
      <c r="H90" s="251"/>
      <c r="I90" s="251"/>
      <c r="J90" s="251"/>
      <c r="K90" s="5"/>
      <c r="L90" s="29">
        <f t="shared" si="9"/>
        <v>0</v>
      </c>
      <c r="M90" s="77"/>
      <c r="N90" s="77"/>
      <c r="O90" s="77"/>
      <c r="P90" s="77"/>
      <c r="Q90" s="77"/>
      <c r="R90" s="77"/>
      <c r="S90" s="77"/>
      <c r="T90" s="77"/>
      <c r="U90" s="32">
        <f t="shared" si="8"/>
        <v>0</v>
      </c>
      <c r="V90" s="34"/>
      <c r="W90" s="34"/>
      <c r="X90" s="34"/>
      <c r="Y90" s="34">
        <v>0</v>
      </c>
      <c r="Z90" s="34"/>
      <c r="AA90" s="34"/>
      <c r="AB90" s="34"/>
      <c r="AC90" s="34"/>
    </row>
    <row r="91" spans="1:29" x14ac:dyDescent="0.25">
      <c r="A91" s="5" t="s">
        <v>117</v>
      </c>
      <c r="B91" s="246">
        <f t="shared" si="7"/>
        <v>0</v>
      </c>
      <c r="C91" s="251"/>
      <c r="D91" s="251"/>
      <c r="E91" s="251"/>
      <c r="F91" s="251"/>
      <c r="G91" s="251"/>
      <c r="H91" s="251"/>
      <c r="I91" s="251"/>
      <c r="J91" s="251"/>
      <c r="K91" s="5"/>
      <c r="L91" s="29">
        <f t="shared" si="9"/>
        <v>0</v>
      </c>
      <c r="M91" s="77"/>
      <c r="N91" s="77"/>
      <c r="O91" s="77"/>
      <c r="P91" s="77"/>
      <c r="Q91" s="77"/>
      <c r="R91" s="77"/>
      <c r="S91" s="77"/>
      <c r="T91" s="77"/>
      <c r="U91" s="32">
        <f t="shared" si="8"/>
        <v>0</v>
      </c>
      <c r="V91" s="34"/>
      <c r="W91" s="34"/>
      <c r="X91" s="34"/>
      <c r="Y91" s="34"/>
      <c r="Z91" s="34"/>
      <c r="AA91" s="34"/>
      <c r="AB91" s="34"/>
      <c r="AC91" s="34"/>
    </row>
    <row r="92" spans="1:29" x14ac:dyDescent="0.25">
      <c r="A92" s="5" t="s">
        <v>6</v>
      </c>
      <c r="B92" s="246">
        <f t="shared" si="7"/>
        <v>0</v>
      </c>
      <c r="C92" s="251"/>
      <c r="D92" s="251"/>
      <c r="E92" s="251"/>
      <c r="F92" s="251"/>
      <c r="G92" s="251"/>
      <c r="H92" s="251"/>
      <c r="I92" s="251"/>
      <c r="J92" s="251"/>
      <c r="K92" s="5"/>
      <c r="L92" s="29">
        <f t="shared" si="9"/>
        <v>0</v>
      </c>
      <c r="M92" s="77"/>
      <c r="N92" s="77"/>
      <c r="O92" s="77"/>
      <c r="P92" s="77"/>
      <c r="Q92" s="77"/>
      <c r="R92" s="77"/>
      <c r="S92" s="77"/>
      <c r="T92" s="77"/>
      <c r="U92" s="32">
        <f t="shared" si="8"/>
        <v>0</v>
      </c>
      <c r="V92" s="34"/>
      <c r="W92" s="34"/>
      <c r="X92" s="34"/>
      <c r="Y92" s="34"/>
      <c r="Z92" s="34"/>
      <c r="AA92" s="34"/>
      <c r="AB92" s="34"/>
      <c r="AC92" s="34"/>
    </row>
    <row r="93" spans="1:29" x14ac:dyDescent="0.25">
      <c r="A93" s="20" t="s">
        <v>118</v>
      </c>
      <c r="B93" s="246">
        <f t="shared" si="7"/>
        <v>0</v>
      </c>
      <c r="C93" s="250"/>
      <c r="D93" s="246"/>
      <c r="E93" s="246"/>
      <c r="F93" s="246"/>
      <c r="G93" s="246"/>
      <c r="H93" s="246"/>
      <c r="I93" s="246"/>
      <c r="J93" s="246"/>
      <c r="K93" s="4"/>
      <c r="L93" s="29">
        <f t="shared" si="9"/>
        <v>0</v>
      </c>
      <c r="M93" s="76"/>
      <c r="N93" s="29"/>
      <c r="O93" s="29"/>
      <c r="P93" s="29"/>
      <c r="Q93" s="29"/>
      <c r="R93" s="29"/>
      <c r="S93" s="29"/>
      <c r="T93" s="29"/>
      <c r="U93" s="32">
        <f t="shared" si="8"/>
        <v>0</v>
      </c>
      <c r="V93" s="34"/>
      <c r="W93" s="34"/>
      <c r="X93" s="34"/>
      <c r="Y93" s="34"/>
      <c r="Z93" s="34"/>
      <c r="AA93" s="34"/>
      <c r="AB93" s="34"/>
      <c r="AC93" s="34"/>
    </row>
    <row r="94" spans="1:29" x14ac:dyDescent="0.25">
      <c r="A94" s="5" t="s">
        <v>85</v>
      </c>
      <c r="B94" s="246">
        <f t="shared" si="7"/>
        <v>0</v>
      </c>
      <c r="C94" s="251"/>
      <c r="D94" s="251"/>
      <c r="E94" s="251"/>
      <c r="F94" s="251"/>
      <c r="G94" s="251"/>
      <c r="H94" s="251"/>
      <c r="I94" s="251"/>
      <c r="J94" s="251"/>
      <c r="K94" s="5"/>
      <c r="L94" s="29">
        <f t="shared" si="9"/>
        <v>0</v>
      </c>
      <c r="M94" s="77"/>
      <c r="N94" s="77"/>
      <c r="O94" s="77"/>
      <c r="P94" s="77"/>
      <c r="Q94" s="77"/>
      <c r="R94" s="77"/>
      <c r="S94" s="77"/>
      <c r="T94" s="77"/>
      <c r="U94" s="32">
        <f t="shared" si="8"/>
        <v>0</v>
      </c>
      <c r="V94" s="34"/>
      <c r="W94" s="34"/>
      <c r="X94" s="34"/>
      <c r="Y94" s="34"/>
      <c r="Z94" s="34"/>
      <c r="AA94" s="34"/>
      <c r="AB94" s="34"/>
      <c r="AC94" s="34"/>
    </row>
    <row r="95" spans="1:29" x14ac:dyDescent="0.25">
      <c r="A95" s="20" t="s">
        <v>62</v>
      </c>
      <c r="B95" s="246">
        <f t="shared" si="7"/>
        <v>0</v>
      </c>
      <c r="C95" s="250"/>
      <c r="D95" s="246"/>
      <c r="E95" s="246"/>
      <c r="F95" s="246"/>
      <c r="G95" s="246"/>
      <c r="H95" s="246"/>
      <c r="I95" s="246"/>
      <c r="J95" s="246"/>
      <c r="K95" s="4"/>
      <c r="L95" s="29">
        <f t="shared" si="9"/>
        <v>-4500</v>
      </c>
      <c r="M95" s="76"/>
      <c r="N95" s="29">
        <v>-4500</v>
      </c>
      <c r="O95" s="29"/>
      <c r="P95" s="29"/>
      <c r="Q95" s="29"/>
      <c r="R95" s="29"/>
      <c r="S95" s="29"/>
      <c r="T95" s="29"/>
      <c r="U95" s="32">
        <f t="shared" si="8"/>
        <v>-4500</v>
      </c>
      <c r="V95" s="34"/>
      <c r="W95" s="34">
        <v>-4500</v>
      </c>
      <c r="X95" s="34"/>
      <c r="Y95" s="34">
        <v>0</v>
      </c>
      <c r="Z95" s="34"/>
      <c r="AA95" s="34"/>
      <c r="AB95" s="34">
        <v>0</v>
      </c>
      <c r="AC95" s="34"/>
    </row>
    <row r="96" spans="1:29" x14ac:dyDescent="0.25">
      <c r="A96" s="5" t="s">
        <v>119</v>
      </c>
      <c r="B96" s="246">
        <f t="shared" si="7"/>
        <v>0</v>
      </c>
      <c r="C96" s="251"/>
      <c r="D96" s="251"/>
      <c r="E96" s="251"/>
      <c r="F96" s="251"/>
      <c r="G96" s="251"/>
      <c r="H96" s="251"/>
      <c r="I96" s="251"/>
      <c r="J96" s="251"/>
      <c r="K96" s="5"/>
      <c r="L96" s="29">
        <f t="shared" si="9"/>
        <v>0</v>
      </c>
      <c r="M96" s="77"/>
      <c r="N96" s="77"/>
      <c r="O96" s="77"/>
      <c r="P96" s="77"/>
      <c r="Q96" s="77"/>
      <c r="R96" s="77"/>
      <c r="S96" s="77"/>
      <c r="T96" s="77"/>
      <c r="U96" s="32">
        <f t="shared" si="8"/>
        <v>0</v>
      </c>
      <c r="V96" s="34"/>
      <c r="W96" s="34"/>
      <c r="X96" s="34"/>
      <c r="Y96" s="34"/>
      <c r="Z96" s="34"/>
      <c r="AA96" s="34"/>
      <c r="AB96" s="34"/>
      <c r="AC96" s="34"/>
    </row>
    <row r="97" spans="1:29" x14ac:dyDescent="0.25">
      <c r="A97" s="20" t="s">
        <v>120</v>
      </c>
      <c r="B97" s="246">
        <f t="shared" si="7"/>
        <v>0</v>
      </c>
      <c r="C97" s="250"/>
      <c r="D97" s="246"/>
      <c r="E97" s="246"/>
      <c r="F97" s="246"/>
      <c r="G97" s="246"/>
      <c r="H97" s="246"/>
      <c r="I97" s="246"/>
      <c r="J97" s="246"/>
      <c r="K97" s="4"/>
      <c r="L97" s="29">
        <f t="shared" si="9"/>
        <v>0</v>
      </c>
      <c r="M97" s="76"/>
      <c r="N97" s="29"/>
      <c r="O97" s="29"/>
      <c r="P97" s="29"/>
      <c r="Q97" s="29"/>
      <c r="R97" s="29"/>
      <c r="S97" s="29"/>
      <c r="T97" s="29"/>
      <c r="U97" s="32">
        <f t="shared" si="8"/>
        <v>0</v>
      </c>
      <c r="V97" s="34"/>
      <c r="W97" s="34"/>
      <c r="X97" s="34"/>
      <c r="Y97" s="34"/>
      <c r="Z97" s="34"/>
      <c r="AA97" s="34"/>
      <c r="AB97" s="34"/>
      <c r="AC97" s="34"/>
    </row>
    <row r="98" spans="1:29" x14ac:dyDescent="0.25">
      <c r="A98" s="20" t="s">
        <v>121</v>
      </c>
      <c r="B98" s="246">
        <f t="shared" si="7"/>
        <v>0</v>
      </c>
      <c r="C98" s="250"/>
      <c r="D98" s="246"/>
      <c r="E98" s="246"/>
      <c r="F98" s="246"/>
      <c r="G98" s="246"/>
      <c r="H98" s="246"/>
      <c r="I98" s="246"/>
      <c r="J98" s="246"/>
      <c r="K98" s="4"/>
      <c r="L98" s="29">
        <f t="shared" si="9"/>
        <v>0</v>
      </c>
      <c r="M98" s="76"/>
      <c r="N98" s="29"/>
      <c r="O98" s="29"/>
      <c r="P98" s="29"/>
      <c r="Q98" s="29"/>
      <c r="R98" s="29"/>
      <c r="S98" s="29"/>
      <c r="T98" s="29"/>
      <c r="U98" s="32">
        <f t="shared" si="8"/>
        <v>0</v>
      </c>
      <c r="V98" s="34"/>
      <c r="W98" s="34"/>
      <c r="X98" s="34"/>
      <c r="Y98" s="34"/>
      <c r="Z98" s="34"/>
      <c r="AA98" s="34"/>
      <c r="AB98" s="34"/>
      <c r="AC98" s="34"/>
    </row>
    <row r="99" spans="1:29" x14ac:dyDescent="0.25">
      <c r="A99" s="20" t="s">
        <v>63</v>
      </c>
      <c r="B99" s="246">
        <f t="shared" si="7"/>
        <v>0</v>
      </c>
      <c r="C99" s="250"/>
      <c r="D99" s="246"/>
      <c r="E99" s="246"/>
      <c r="F99" s="246"/>
      <c r="G99" s="246"/>
      <c r="H99" s="246"/>
      <c r="I99" s="246"/>
      <c r="J99" s="246"/>
      <c r="K99" s="4"/>
      <c r="L99" s="29">
        <f t="shared" si="9"/>
        <v>0</v>
      </c>
      <c r="M99" s="76"/>
      <c r="N99" s="29"/>
      <c r="O99" s="29"/>
      <c r="P99" s="29"/>
      <c r="Q99" s="29"/>
      <c r="R99" s="29"/>
      <c r="S99" s="29"/>
      <c r="T99" s="29"/>
      <c r="U99" s="32">
        <f t="shared" si="8"/>
        <v>0</v>
      </c>
      <c r="V99" s="34"/>
      <c r="W99" s="34"/>
      <c r="X99" s="34"/>
      <c r="Y99" s="34"/>
      <c r="Z99" s="34"/>
      <c r="AA99" s="34"/>
      <c r="AB99" s="34"/>
      <c r="AC99" s="34"/>
    </row>
    <row r="100" spans="1:29" x14ac:dyDescent="0.25">
      <c r="A100" s="20" t="s">
        <v>64</v>
      </c>
      <c r="B100" s="246">
        <f t="shared" si="7"/>
        <v>0</v>
      </c>
      <c r="C100" s="250"/>
      <c r="D100" s="246"/>
      <c r="E100" s="246"/>
      <c r="F100" s="246"/>
      <c r="G100" s="246"/>
      <c r="H100" s="246"/>
      <c r="I100" s="246"/>
      <c r="J100" s="246"/>
      <c r="K100" s="4"/>
      <c r="L100" s="29">
        <f t="shared" si="9"/>
        <v>0</v>
      </c>
      <c r="M100" s="76"/>
      <c r="N100" s="29"/>
      <c r="O100" s="29"/>
      <c r="P100" s="29"/>
      <c r="Q100" s="29"/>
      <c r="R100" s="29"/>
      <c r="S100" s="29"/>
      <c r="T100" s="29"/>
      <c r="U100" s="32">
        <f t="shared" si="8"/>
        <v>0</v>
      </c>
      <c r="V100" s="34"/>
      <c r="W100" s="34"/>
      <c r="X100" s="34"/>
      <c r="Y100" s="34"/>
      <c r="Z100" s="34"/>
      <c r="AA100" s="34"/>
      <c r="AB100" s="34"/>
      <c r="AC100" s="34"/>
    </row>
    <row r="101" spans="1:29" x14ac:dyDescent="0.25">
      <c r="A101" s="20" t="s">
        <v>122</v>
      </c>
      <c r="B101" s="246">
        <f t="shared" si="7"/>
        <v>0</v>
      </c>
      <c r="C101" s="250"/>
      <c r="D101" s="246"/>
      <c r="E101" s="246"/>
      <c r="F101" s="246"/>
      <c r="G101" s="246"/>
      <c r="H101" s="246"/>
      <c r="I101" s="246"/>
      <c r="J101" s="246"/>
      <c r="K101" s="4"/>
      <c r="L101" s="29">
        <f t="shared" si="9"/>
        <v>0</v>
      </c>
      <c r="M101" s="76"/>
      <c r="N101" s="29"/>
      <c r="O101" s="29"/>
      <c r="P101" s="29"/>
      <c r="Q101" s="29"/>
      <c r="R101" s="29"/>
      <c r="S101" s="29"/>
      <c r="T101" s="29"/>
      <c r="U101" s="32">
        <f t="shared" si="8"/>
        <v>0</v>
      </c>
      <c r="V101" s="34"/>
      <c r="W101" s="34"/>
      <c r="X101" s="34"/>
      <c r="Y101" s="34"/>
      <c r="Z101" s="34"/>
      <c r="AA101" s="34"/>
      <c r="AB101" s="34"/>
      <c r="AC101" s="34"/>
    </row>
    <row r="102" spans="1:29" x14ac:dyDescent="0.25">
      <c r="A102" s="5" t="s">
        <v>65</v>
      </c>
      <c r="B102" s="246">
        <f t="shared" si="7"/>
        <v>0</v>
      </c>
      <c r="C102" s="251"/>
      <c r="D102" s="251"/>
      <c r="E102" s="251"/>
      <c r="F102" s="251"/>
      <c r="G102" s="251"/>
      <c r="H102" s="251"/>
      <c r="I102" s="251"/>
      <c r="J102" s="251"/>
      <c r="K102" s="5"/>
      <c r="L102" s="29">
        <f t="shared" si="9"/>
        <v>0</v>
      </c>
      <c r="M102" s="77"/>
      <c r="N102" s="77"/>
      <c r="O102" s="77"/>
      <c r="P102" s="77"/>
      <c r="Q102" s="77"/>
      <c r="R102" s="77"/>
      <c r="S102" s="77"/>
      <c r="T102" s="77"/>
      <c r="U102" s="32">
        <f t="shared" si="8"/>
        <v>0</v>
      </c>
      <c r="V102" s="34"/>
      <c r="W102" s="34"/>
      <c r="X102" s="34"/>
      <c r="Y102" s="34"/>
      <c r="Z102" s="34"/>
      <c r="AA102" s="34"/>
      <c r="AB102" s="34"/>
      <c r="AC102" s="34"/>
    </row>
    <row r="103" spans="1:29" x14ac:dyDescent="0.25">
      <c r="A103" s="20" t="s">
        <v>66</v>
      </c>
      <c r="B103" s="246">
        <f t="shared" si="7"/>
        <v>0</v>
      </c>
      <c r="C103" s="250"/>
      <c r="D103" s="246"/>
      <c r="E103" s="246"/>
      <c r="F103" s="246"/>
      <c r="G103" s="246"/>
      <c r="H103" s="246"/>
      <c r="I103" s="246"/>
      <c r="J103" s="246"/>
      <c r="K103" s="4"/>
      <c r="L103" s="29">
        <f t="shared" si="9"/>
        <v>-1920</v>
      </c>
      <c r="M103" s="76"/>
      <c r="N103" s="29"/>
      <c r="O103" s="29"/>
      <c r="P103" s="29">
        <f>-1920</f>
        <v>-1920</v>
      </c>
      <c r="Q103" s="29"/>
      <c r="R103" s="29"/>
      <c r="S103" s="29"/>
      <c r="T103" s="29"/>
      <c r="U103" s="32">
        <f t="shared" si="8"/>
        <v>-2200</v>
      </c>
      <c r="V103" s="34"/>
      <c r="W103" s="34"/>
      <c r="X103" s="34"/>
      <c r="Y103" s="34">
        <v>-1900</v>
      </c>
      <c r="Z103" s="34">
        <v>-300</v>
      </c>
      <c r="AA103" s="34"/>
      <c r="AB103" s="34"/>
      <c r="AC103" s="34"/>
    </row>
    <row r="104" spans="1:29" x14ac:dyDescent="0.25">
      <c r="A104" s="20" t="s">
        <v>123</v>
      </c>
      <c r="B104" s="246">
        <f t="shared" si="7"/>
        <v>0</v>
      </c>
      <c r="C104" s="250"/>
      <c r="D104" s="246"/>
      <c r="E104" s="246"/>
      <c r="F104" s="246"/>
      <c r="G104" s="246"/>
      <c r="H104" s="246"/>
      <c r="I104" s="246"/>
      <c r="J104" s="246"/>
      <c r="K104" s="4"/>
      <c r="L104" s="29">
        <f t="shared" si="9"/>
        <v>0</v>
      </c>
      <c r="M104" s="76"/>
      <c r="N104" s="29"/>
      <c r="O104" s="29"/>
      <c r="P104" s="29"/>
      <c r="Q104" s="29"/>
      <c r="R104" s="29"/>
      <c r="S104" s="29"/>
      <c r="T104" s="29"/>
      <c r="U104" s="32">
        <f t="shared" si="8"/>
        <v>0</v>
      </c>
      <c r="V104" s="34"/>
      <c r="W104" s="34"/>
      <c r="X104" s="34"/>
      <c r="Y104" s="34"/>
      <c r="Z104" s="34"/>
      <c r="AA104" s="34"/>
      <c r="AB104" s="34"/>
      <c r="AC104" s="34"/>
    </row>
    <row r="105" spans="1:29" x14ac:dyDescent="0.25">
      <c r="A105" s="20" t="s">
        <v>67</v>
      </c>
      <c r="B105" s="246">
        <f t="shared" si="7"/>
        <v>0</v>
      </c>
      <c r="C105" s="250"/>
      <c r="D105" s="246"/>
      <c r="E105" s="246"/>
      <c r="F105" s="246"/>
      <c r="G105" s="246"/>
      <c r="H105" s="246"/>
      <c r="I105" s="246"/>
      <c r="J105" s="246"/>
      <c r="K105" s="4"/>
      <c r="L105" s="29">
        <f t="shared" si="9"/>
        <v>0</v>
      </c>
      <c r="M105" s="76"/>
      <c r="N105" s="29"/>
      <c r="O105" s="29"/>
      <c r="P105" s="29"/>
      <c r="Q105" s="29"/>
      <c r="R105" s="29"/>
      <c r="S105" s="29"/>
      <c r="T105" s="29"/>
      <c r="U105" s="32">
        <f t="shared" si="8"/>
        <v>0</v>
      </c>
      <c r="V105" s="34"/>
      <c r="W105" s="34"/>
      <c r="X105" s="34"/>
      <c r="Y105" s="34"/>
      <c r="Z105" s="34"/>
      <c r="AA105" s="34"/>
      <c r="AB105" s="34"/>
      <c r="AC105" s="34"/>
    </row>
    <row r="106" spans="1:29" x14ac:dyDescent="0.25">
      <c r="A106" s="20" t="s">
        <v>124</v>
      </c>
      <c r="B106" s="246">
        <f t="shared" si="7"/>
        <v>0</v>
      </c>
      <c r="C106" s="250"/>
      <c r="D106" s="246"/>
      <c r="E106" s="246"/>
      <c r="F106" s="246"/>
      <c r="G106" s="246"/>
      <c r="H106" s="246"/>
      <c r="I106" s="246"/>
      <c r="J106" s="246"/>
      <c r="K106" s="4"/>
      <c r="L106" s="29">
        <f t="shared" si="9"/>
        <v>0</v>
      </c>
      <c r="M106" s="76"/>
      <c r="N106" s="29"/>
      <c r="O106" s="29"/>
      <c r="P106" s="29"/>
      <c r="Q106" s="29"/>
      <c r="R106" s="29"/>
      <c r="S106" s="29"/>
      <c r="T106" s="29"/>
      <c r="U106" s="32">
        <f t="shared" si="8"/>
        <v>0</v>
      </c>
      <c r="V106" s="34"/>
      <c r="W106" s="34"/>
      <c r="X106" s="34"/>
      <c r="Y106" s="34"/>
      <c r="Z106" s="34"/>
      <c r="AA106" s="34"/>
      <c r="AB106" s="34"/>
      <c r="AC106" s="34"/>
    </row>
    <row r="107" spans="1:29" x14ac:dyDescent="0.25">
      <c r="A107" s="5" t="s">
        <v>125</v>
      </c>
      <c r="B107" s="246">
        <f t="shared" si="7"/>
        <v>0</v>
      </c>
      <c r="C107" s="251"/>
      <c r="D107" s="251"/>
      <c r="E107" s="251"/>
      <c r="F107" s="251"/>
      <c r="G107" s="251"/>
      <c r="H107" s="251"/>
      <c r="I107" s="251"/>
      <c r="J107" s="251"/>
      <c r="K107" s="5"/>
      <c r="L107" s="29">
        <f t="shared" si="9"/>
        <v>0</v>
      </c>
      <c r="M107" s="77"/>
      <c r="N107" s="77"/>
      <c r="O107" s="77"/>
      <c r="P107" s="77"/>
      <c r="Q107" s="77"/>
      <c r="R107" s="77"/>
      <c r="S107" s="77"/>
      <c r="T107" s="77"/>
      <c r="U107" s="32">
        <f t="shared" si="8"/>
        <v>0</v>
      </c>
      <c r="V107" s="34"/>
      <c r="W107" s="34"/>
      <c r="X107" s="34"/>
      <c r="Y107" s="34"/>
      <c r="Z107" s="34"/>
      <c r="AA107" s="34"/>
      <c r="AB107" s="34"/>
      <c r="AC107" s="34"/>
    </row>
    <row r="108" spans="1:29" x14ac:dyDescent="0.25">
      <c r="A108" s="20" t="s">
        <v>68</v>
      </c>
      <c r="B108" s="246">
        <f t="shared" si="7"/>
        <v>0</v>
      </c>
      <c r="C108" s="250"/>
      <c r="D108" s="246"/>
      <c r="E108" s="246"/>
      <c r="F108" s="246"/>
      <c r="G108" s="246"/>
      <c r="H108" s="246"/>
      <c r="I108" s="246"/>
      <c r="J108" s="246"/>
      <c r="K108" s="4"/>
      <c r="L108" s="29">
        <f t="shared" si="9"/>
        <v>0</v>
      </c>
      <c r="M108" s="76"/>
      <c r="N108" s="29"/>
      <c r="O108" s="29"/>
      <c r="P108" s="29"/>
      <c r="Q108" s="29"/>
      <c r="R108" s="29"/>
      <c r="S108" s="29"/>
      <c r="T108" s="29"/>
      <c r="U108" s="32">
        <f t="shared" si="8"/>
        <v>0</v>
      </c>
      <c r="V108" s="34"/>
      <c r="W108" s="34"/>
      <c r="X108" s="34"/>
      <c r="Y108" s="34"/>
      <c r="Z108" s="34"/>
      <c r="AA108" s="34"/>
      <c r="AB108" s="34"/>
      <c r="AC108" s="34"/>
    </row>
    <row r="109" spans="1:29" x14ac:dyDescent="0.25">
      <c r="A109" s="5" t="s">
        <v>69</v>
      </c>
      <c r="B109" s="246">
        <f t="shared" si="7"/>
        <v>0</v>
      </c>
      <c r="C109" s="251"/>
      <c r="D109" s="251"/>
      <c r="E109" s="251"/>
      <c r="F109" s="251"/>
      <c r="G109" s="251"/>
      <c r="H109" s="251"/>
      <c r="I109" s="251"/>
      <c r="J109" s="251"/>
      <c r="K109" s="5"/>
      <c r="L109" s="29">
        <f t="shared" si="9"/>
        <v>0</v>
      </c>
      <c r="M109" s="77"/>
      <c r="N109" s="77"/>
      <c r="O109" s="77"/>
      <c r="P109" s="77"/>
      <c r="Q109" s="77"/>
      <c r="R109" s="77"/>
      <c r="S109" s="77"/>
      <c r="T109" s="77"/>
      <c r="U109" s="32">
        <f t="shared" si="8"/>
        <v>0</v>
      </c>
      <c r="V109" s="34"/>
      <c r="W109" s="34"/>
      <c r="X109" s="34"/>
      <c r="Y109" s="34"/>
      <c r="Z109" s="34"/>
      <c r="AA109" s="34"/>
      <c r="AB109" s="34"/>
      <c r="AC109" s="34"/>
    </row>
    <row r="110" spans="1:29" x14ac:dyDescent="0.25">
      <c r="A110" s="20" t="s">
        <v>70</v>
      </c>
      <c r="B110" s="246">
        <f t="shared" si="7"/>
        <v>0</v>
      </c>
      <c r="C110" s="250"/>
      <c r="D110" s="246"/>
      <c r="E110" s="246"/>
      <c r="F110" s="246"/>
      <c r="G110" s="246"/>
      <c r="H110" s="246"/>
      <c r="I110" s="246"/>
      <c r="J110" s="246"/>
      <c r="K110" s="4"/>
      <c r="L110" s="29">
        <f t="shared" si="9"/>
        <v>0</v>
      </c>
      <c r="M110" s="76"/>
      <c r="N110" s="29"/>
      <c r="O110" s="29"/>
      <c r="P110" s="29"/>
      <c r="Q110" s="29"/>
      <c r="R110" s="29"/>
      <c r="S110" s="29"/>
      <c r="T110" s="29"/>
      <c r="U110" s="32">
        <f t="shared" si="8"/>
        <v>0</v>
      </c>
      <c r="V110" s="34"/>
      <c r="W110" s="34"/>
      <c r="X110" s="34"/>
      <c r="Y110" s="34"/>
      <c r="Z110" s="34"/>
      <c r="AA110" s="34"/>
      <c r="AB110" s="34"/>
      <c r="AC110" s="34"/>
    </row>
    <row r="111" spans="1:29" x14ac:dyDescent="0.25">
      <c r="A111" s="20" t="s">
        <v>71</v>
      </c>
      <c r="B111" s="246">
        <f t="shared" si="7"/>
        <v>0</v>
      </c>
      <c r="C111" s="250"/>
      <c r="D111" s="246"/>
      <c r="E111" s="246"/>
      <c r="F111" s="246"/>
      <c r="G111" s="246"/>
      <c r="H111" s="246"/>
      <c r="I111" s="246"/>
      <c r="J111" s="246"/>
      <c r="K111" s="4"/>
      <c r="L111" s="29">
        <f t="shared" si="9"/>
        <v>0</v>
      </c>
      <c r="M111" s="76"/>
      <c r="N111" s="29"/>
      <c r="O111" s="29"/>
      <c r="P111" s="29"/>
      <c r="Q111" s="29"/>
      <c r="R111" s="29"/>
      <c r="S111" s="29"/>
      <c r="T111" s="29"/>
      <c r="U111" s="32">
        <f t="shared" si="8"/>
        <v>0</v>
      </c>
      <c r="V111" s="34"/>
      <c r="W111" s="34"/>
      <c r="X111" s="34"/>
      <c r="Y111" s="34">
        <v>0</v>
      </c>
      <c r="Z111" s="34"/>
      <c r="AA111" s="34"/>
      <c r="AB111" s="34"/>
      <c r="AC111" s="34"/>
    </row>
    <row r="112" spans="1:29" x14ac:dyDescent="0.25">
      <c r="A112" s="5" t="s">
        <v>72</v>
      </c>
      <c r="B112" s="246">
        <f t="shared" si="7"/>
        <v>0</v>
      </c>
      <c r="C112" s="251"/>
      <c r="D112" s="251"/>
      <c r="E112" s="251"/>
      <c r="F112" s="251"/>
      <c r="G112" s="251"/>
      <c r="H112" s="251"/>
      <c r="I112" s="251"/>
      <c r="J112" s="251"/>
      <c r="K112" s="5"/>
      <c r="L112" s="29">
        <f t="shared" si="9"/>
        <v>0</v>
      </c>
      <c r="M112" s="77"/>
      <c r="N112" s="77"/>
      <c r="O112" s="77"/>
      <c r="P112" s="77"/>
      <c r="Q112" s="77"/>
      <c r="R112" s="77"/>
      <c r="S112" s="77"/>
      <c r="T112" s="77"/>
      <c r="U112" s="32">
        <f t="shared" si="8"/>
        <v>0</v>
      </c>
      <c r="V112" s="34"/>
      <c r="W112" s="34"/>
      <c r="X112" s="34"/>
      <c r="Y112" s="34"/>
      <c r="Z112" s="34"/>
      <c r="AA112" s="34"/>
      <c r="AB112" s="34"/>
      <c r="AC112" s="34"/>
    </row>
    <row r="113" spans="1:29" x14ac:dyDescent="0.25">
      <c r="A113" s="5" t="s">
        <v>73</v>
      </c>
      <c r="B113" s="246">
        <f t="shared" si="7"/>
        <v>0</v>
      </c>
      <c r="C113" s="251"/>
      <c r="D113" s="251"/>
      <c r="E113" s="251"/>
      <c r="F113" s="251"/>
      <c r="G113" s="251"/>
      <c r="H113" s="251"/>
      <c r="I113" s="251"/>
      <c r="J113" s="251"/>
      <c r="K113" s="5"/>
      <c r="L113" s="29">
        <f t="shared" si="9"/>
        <v>0</v>
      </c>
      <c r="M113" s="77"/>
      <c r="N113" s="77"/>
      <c r="O113" s="77"/>
      <c r="P113" s="77"/>
      <c r="Q113" s="77"/>
      <c r="R113" s="77"/>
      <c r="S113" s="77"/>
      <c r="T113" s="77"/>
      <c r="U113" s="32">
        <f t="shared" si="8"/>
        <v>0</v>
      </c>
      <c r="V113" s="34"/>
      <c r="W113" s="34"/>
      <c r="X113" s="34"/>
      <c r="Y113" s="34"/>
      <c r="Z113" s="34"/>
      <c r="AA113" s="34"/>
      <c r="AB113" s="34"/>
      <c r="AC113" s="34"/>
    </row>
    <row r="114" spans="1:29" x14ac:dyDescent="0.25">
      <c r="A114" s="21" t="s">
        <v>74</v>
      </c>
      <c r="B114" s="246">
        <f t="shared" si="7"/>
        <v>0</v>
      </c>
      <c r="C114" s="250"/>
      <c r="D114" s="246"/>
      <c r="E114" s="246"/>
      <c r="F114" s="246"/>
      <c r="G114" s="246"/>
      <c r="H114" s="246"/>
      <c r="I114" s="246"/>
      <c r="J114" s="246"/>
      <c r="K114" s="7"/>
      <c r="L114" s="29">
        <f t="shared" si="9"/>
        <v>0</v>
      </c>
      <c r="M114" s="76"/>
      <c r="N114" s="29"/>
      <c r="O114" s="29"/>
      <c r="P114" s="29"/>
      <c r="Q114" s="29"/>
      <c r="R114" s="29"/>
      <c r="S114" s="29"/>
      <c r="T114" s="29"/>
      <c r="U114" s="32">
        <f t="shared" si="8"/>
        <v>0</v>
      </c>
      <c r="V114" s="34"/>
      <c r="W114" s="34"/>
      <c r="X114" s="34"/>
      <c r="Y114" s="34"/>
      <c r="Z114" s="34"/>
      <c r="AA114" s="34"/>
      <c r="AB114" s="34"/>
      <c r="AC114" s="34"/>
    </row>
    <row r="115" spans="1:29" x14ac:dyDescent="0.25">
      <c r="A115" s="5" t="s">
        <v>24</v>
      </c>
      <c r="B115" s="246">
        <f t="shared" si="7"/>
        <v>0</v>
      </c>
      <c r="C115" s="251"/>
      <c r="D115" s="251"/>
      <c r="E115" s="251"/>
      <c r="F115" s="251"/>
      <c r="G115" s="251"/>
      <c r="H115" s="251"/>
      <c r="I115" s="251"/>
      <c r="J115" s="251"/>
      <c r="K115" s="5"/>
      <c r="L115" s="29">
        <f t="shared" si="9"/>
        <v>0</v>
      </c>
      <c r="M115" s="77"/>
      <c r="N115" s="77"/>
      <c r="O115" s="77"/>
      <c r="P115" s="77"/>
      <c r="Q115" s="77"/>
      <c r="R115" s="77"/>
      <c r="S115" s="77"/>
      <c r="T115" s="77"/>
      <c r="U115" s="32">
        <f t="shared" si="8"/>
        <v>0</v>
      </c>
      <c r="V115" s="34"/>
      <c r="W115" s="34"/>
      <c r="X115" s="34"/>
      <c r="Y115" s="34"/>
      <c r="Z115" s="34"/>
      <c r="AA115" s="34"/>
      <c r="AB115" s="34"/>
      <c r="AC115" s="34"/>
    </row>
    <row r="116" spans="1:29" x14ac:dyDescent="0.25">
      <c r="A116" s="5" t="s">
        <v>75</v>
      </c>
      <c r="B116" s="246">
        <f t="shared" si="7"/>
        <v>0</v>
      </c>
      <c r="C116" s="251"/>
      <c r="D116" s="251"/>
      <c r="E116" s="251"/>
      <c r="F116" s="251"/>
      <c r="G116" s="251"/>
      <c r="H116" s="251"/>
      <c r="I116" s="251"/>
      <c r="J116" s="251"/>
      <c r="K116" s="5"/>
      <c r="L116" s="29">
        <f t="shared" si="9"/>
        <v>0</v>
      </c>
      <c r="M116" s="77"/>
      <c r="N116" s="77"/>
      <c r="O116" s="77"/>
      <c r="P116" s="77"/>
      <c r="Q116" s="77"/>
      <c r="R116" s="77"/>
      <c r="S116" s="77"/>
      <c r="T116" s="77"/>
      <c r="U116" s="32">
        <f t="shared" si="8"/>
        <v>0</v>
      </c>
      <c r="V116" s="34"/>
      <c r="W116" s="34"/>
      <c r="X116" s="34"/>
      <c r="Y116" s="34"/>
      <c r="Z116" s="34"/>
      <c r="AA116" s="34"/>
      <c r="AB116" s="34"/>
      <c r="AC116" s="34"/>
    </row>
    <row r="117" spans="1:29" x14ac:dyDescent="0.25">
      <c r="A117" s="20" t="s">
        <v>76</v>
      </c>
      <c r="B117" s="246">
        <f t="shared" si="7"/>
        <v>0</v>
      </c>
      <c r="C117" s="250"/>
      <c r="D117" s="246"/>
      <c r="E117" s="246"/>
      <c r="F117" s="246"/>
      <c r="G117" s="246"/>
      <c r="H117" s="246"/>
      <c r="I117" s="246"/>
      <c r="J117" s="246"/>
      <c r="K117" s="4"/>
      <c r="L117" s="29">
        <f t="shared" si="9"/>
        <v>0</v>
      </c>
      <c r="M117" s="76"/>
      <c r="N117" s="29">
        <f>-AG78</f>
        <v>0</v>
      </c>
      <c r="O117" s="29"/>
      <c r="P117" s="29"/>
      <c r="Q117" s="29"/>
      <c r="R117" s="29"/>
      <c r="S117" s="29"/>
      <c r="T117" s="29"/>
      <c r="U117" s="32">
        <f t="shared" si="8"/>
        <v>-1297</v>
      </c>
      <c r="V117" s="34"/>
      <c r="W117" s="34">
        <v>-540</v>
      </c>
      <c r="X117" s="34"/>
      <c r="Y117" s="34">
        <v>-757</v>
      </c>
      <c r="Z117" s="34">
        <v>0</v>
      </c>
      <c r="AA117" s="34"/>
      <c r="AB117" s="34"/>
      <c r="AC117" s="34"/>
    </row>
    <row r="118" spans="1:29" x14ac:dyDescent="0.25">
      <c r="A118" s="20" t="s">
        <v>25</v>
      </c>
      <c r="B118" s="246">
        <f t="shared" si="7"/>
        <v>0</v>
      </c>
      <c r="C118" s="250"/>
      <c r="D118" s="246"/>
      <c r="E118" s="246"/>
      <c r="F118" s="246"/>
      <c r="G118" s="246"/>
      <c r="H118" s="246"/>
      <c r="I118" s="246"/>
      <c r="J118" s="246"/>
      <c r="K118" s="4"/>
      <c r="L118" s="29">
        <f t="shared" si="9"/>
        <v>0</v>
      </c>
      <c r="M118" s="76"/>
      <c r="N118" s="29"/>
      <c r="O118" s="29"/>
      <c r="P118" s="29"/>
      <c r="Q118" s="29"/>
      <c r="R118" s="29"/>
      <c r="S118" s="29"/>
      <c r="T118" s="29"/>
      <c r="U118" s="32">
        <f t="shared" si="8"/>
        <v>0</v>
      </c>
      <c r="V118" s="34"/>
      <c r="W118" s="34"/>
      <c r="X118" s="34"/>
      <c r="Y118" s="34"/>
      <c r="Z118" s="34"/>
      <c r="AA118" s="34"/>
      <c r="AB118" s="34"/>
      <c r="AC118" s="34"/>
    </row>
    <row r="119" spans="1:29" x14ac:dyDescent="0.25">
      <c r="A119" s="20" t="s">
        <v>77</v>
      </c>
      <c r="B119" s="246">
        <f t="shared" si="7"/>
        <v>0</v>
      </c>
      <c r="C119" s="250"/>
      <c r="D119" s="246"/>
      <c r="E119" s="246"/>
      <c r="F119" s="246"/>
      <c r="G119" s="246"/>
      <c r="H119" s="246"/>
      <c r="I119" s="246"/>
      <c r="J119" s="246"/>
      <c r="K119" s="4"/>
      <c r="L119" s="29">
        <f t="shared" si="9"/>
        <v>0</v>
      </c>
      <c r="M119" s="76"/>
      <c r="N119" s="29"/>
      <c r="O119" s="29"/>
      <c r="P119" s="29"/>
      <c r="Q119" s="29"/>
      <c r="R119" s="29"/>
      <c r="S119" s="29"/>
      <c r="T119" s="29"/>
      <c r="U119" s="32">
        <f t="shared" si="8"/>
        <v>0</v>
      </c>
      <c r="V119" s="34"/>
      <c r="W119" s="34"/>
      <c r="X119" s="34"/>
      <c r="Y119" s="34"/>
      <c r="Z119" s="34">
        <v>0</v>
      </c>
      <c r="AA119" s="34"/>
      <c r="AB119" s="34"/>
      <c r="AC119" s="34"/>
    </row>
    <row r="120" spans="1:29" x14ac:dyDescent="0.25">
      <c r="A120" s="5" t="s">
        <v>26</v>
      </c>
      <c r="B120" s="246">
        <f t="shared" si="7"/>
        <v>0</v>
      </c>
      <c r="C120" s="251"/>
      <c r="D120" s="251"/>
      <c r="E120" s="251"/>
      <c r="F120" s="251"/>
      <c r="G120" s="251"/>
      <c r="H120" s="251"/>
      <c r="I120" s="251"/>
      <c r="J120" s="251"/>
      <c r="K120" s="5"/>
      <c r="L120" s="29">
        <f t="shared" si="9"/>
        <v>0</v>
      </c>
      <c r="M120" s="77"/>
      <c r="N120" s="77"/>
      <c r="O120" s="77"/>
      <c r="P120" s="77"/>
      <c r="Q120" s="77"/>
      <c r="R120" s="77"/>
      <c r="S120" s="77"/>
      <c r="T120" s="77"/>
      <c r="U120" s="32">
        <f t="shared" si="8"/>
        <v>0</v>
      </c>
      <c r="V120" s="34"/>
      <c r="W120" s="34"/>
      <c r="X120" s="34"/>
      <c r="Y120" s="34"/>
      <c r="Z120" s="34"/>
      <c r="AA120" s="34"/>
      <c r="AB120" s="34"/>
      <c r="AC120" s="34"/>
    </row>
    <row r="121" spans="1:29" x14ac:dyDescent="0.25">
      <c r="A121" s="5" t="s">
        <v>78</v>
      </c>
      <c r="B121" s="246">
        <f t="shared" si="7"/>
        <v>0</v>
      </c>
      <c r="C121" s="251"/>
      <c r="D121" s="251"/>
      <c r="E121" s="251"/>
      <c r="F121" s="251"/>
      <c r="G121" s="251"/>
      <c r="H121" s="251"/>
      <c r="I121" s="251"/>
      <c r="J121" s="251"/>
      <c r="K121" s="5"/>
      <c r="L121" s="29">
        <f t="shared" si="9"/>
        <v>0</v>
      </c>
      <c r="M121" s="77"/>
      <c r="N121" s="77"/>
      <c r="O121" s="77"/>
      <c r="P121" s="77"/>
      <c r="Q121" s="77"/>
      <c r="R121" s="77"/>
      <c r="S121" s="77"/>
      <c r="T121" s="77"/>
      <c r="U121" s="32">
        <f t="shared" si="8"/>
        <v>0</v>
      </c>
      <c r="V121" s="34"/>
      <c r="W121" s="34"/>
      <c r="X121" s="34"/>
      <c r="Y121" s="34"/>
      <c r="Z121" s="34"/>
      <c r="AA121" s="34"/>
      <c r="AB121" s="34"/>
      <c r="AC121" s="34"/>
    </row>
    <row r="122" spans="1:29" x14ac:dyDescent="0.25">
      <c r="A122" s="20" t="s">
        <v>79</v>
      </c>
      <c r="B122" s="246">
        <f t="shared" si="7"/>
        <v>0</v>
      </c>
      <c r="C122" s="250"/>
      <c r="D122" s="246"/>
      <c r="E122" s="246"/>
      <c r="F122" s="246"/>
      <c r="G122" s="246"/>
      <c r="H122" s="246"/>
      <c r="I122" s="246"/>
      <c r="J122" s="246"/>
      <c r="K122" s="4"/>
      <c r="L122" s="29">
        <f t="shared" si="9"/>
        <v>0</v>
      </c>
      <c r="M122" s="76"/>
      <c r="N122" s="29"/>
      <c r="O122" s="29"/>
      <c r="P122" s="29"/>
      <c r="Q122" s="29"/>
      <c r="R122" s="29"/>
      <c r="S122" s="29"/>
      <c r="T122" s="29"/>
      <c r="U122" s="32">
        <f t="shared" si="8"/>
        <v>-849.6</v>
      </c>
      <c r="V122" s="34"/>
      <c r="W122" s="34">
        <v>-57.6</v>
      </c>
      <c r="X122" s="34">
        <v>-155.52000000000001</v>
      </c>
      <c r="Y122" s="34">
        <v>0</v>
      </c>
      <c r="Z122" s="34">
        <v>-264.95999999999998</v>
      </c>
      <c r="AA122" s="34">
        <v>0</v>
      </c>
      <c r="AB122" s="34">
        <v>-69.12</v>
      </c>
      <c r="AC122" s="34">
        <v>-302.39999999999998</v>
      </c>
    </row>
    <row r="123" spans="1:29" x14ac:dyDescent="0.25">
      <c r="A123" s="20" t="s">
        <v>80</v>
      </c>
      <c r="B123" s="246">
        <f t="shared" si="7"/>
        <v>0</v>
      </c>
      <c r="C123" s="250"/>
      <c r="D123" s="246"/>
      <c r="E123" s="246"/>
      <c r="F123" s="246"/>
      <c r="G123" s="246"/>
      <c r="H123" s="246"/>
      <c r="I123" s="246"/>
      <c r="J123" s="246"/>
      <c r="K123" s="4"/>
      <c r="L123" s="29">
        <f t="shared" si="9"/>
        <v>0</v>
      </c>
      <c r="M123" s="76"/>
      <c r="N123" s="29"/>
      <c r="O123" s="29"/>
      <c r="P123" s="29"/>
      <c r="Q123" s="29"/>
      <c r="R123" s="29"/>
      <c r="S123" s="29"/>
      <c r="T123" s="29"/>
      <c r="U123" s="32">
        <f t="shared" si="8"/>
        <v>849.6</v>
      </c>
      <c r="V123" s="34"/>
      <c r="W123" s="34">
        <v>57.6</v>
      </c>
      <c r="X123" s="34">
        <v>155.52000000000001</v>
      </c>
      <c r="Y123" s="34">
        <v>0</v>
      </c>
      <c r="Z123" s="34">
        <v>264.95999999999998</v>
      </c>
      <c r="AA123" s="34">
        <v>0</v>
      </c>
      <c r="AB123" s="34">
        <v>69.12</v>
      </c>
      <c r="AC123" s="34">
        <v>302.39999999999998</v>
      </c>
    </row>
    <row r="124" spans="1:29" x14ac:dyDescent="0.25">
      <c r="A124" s="5" t="s">
        <v>81</v>
      </c>
      <c r="B124" s="251">
        <f>SUM(C124:J124)</f>
        <v>0</v>
      </c>
      <c r="C124" s="251"/>
      <c r="D124" s="251"/>
      <c r="E124" s="251"/>
      <c r="F124" s="251"/>
      <c r="G124" s="251"/>
      <c r="H124" s="251"/>
      <c r="I124" s="251"/>
      <c r="J124" s="251"/>
      <c r="K124" s="5"/>
      <c r="L124" s="77">
        <f>SUM(M124:T124)</f>
        <v>0</v>
      </c>
      <c r="M124" s="77"/>
      <c r="N124" s="77"/>
      <c r="O124" s="77"/>
      <c r="P124" s="77"/>
      <c r="Q124" s="77"/>
      <c r="R124" s="77"/>
      <c r="S124" s="77"/>
      <c r="T124" s="77"/>
      <c r="U124" s="32">
        <f t="shared" si="8"/>
        <v>0</v>
      </c>
      <c r="V124" s="34"/>
      <c r="W124" s="34"/>
      <c r="X124" s="34"/>
      <c r="Y124" s="34"/>
      <c r="Z124" s="34"/>
      <c r="AA124" s="34"/>
      <c r="AB124" s="34"/>
      <c r="AC124" s="34"/>
    </row>
    <row r="125" spans="1:29" x14ac:dyDescent="0.25">
      <c r="A125" s="8" t="s">
        <v>126</v>
      </c>
      <c r="B125" s="246">
        <f t="shared" ref="B125:J125" si="10">-SUM(B4:B124)</f>
        <v>0</v>
      </c>
      <c r="C125" s="246">
        <f t="shared" si="10"/>
        <v>0</v>
      </c>
      <c r="D125" s="246">
        <f t="shared" si="10"/>
        <v>0</v>
      </c>
      <c r="E125" s="246">
        <f t="shared" si="10"/>
        <v>0</v>
      </c>
      <c r="F125" s="246">
        <f t="shared" si="10"/>
        <v>0</v>
      </c>
      <c r="G125" s="246">
        <f t="shared" si="10"/>
        <v>0</v>
      </c>
      <c r="H125" s="246">
        <f t="shared" si="10"/>
        <v>0</v>
      </c>
      <c r="I125" s="246">
        <f t="shared" si="10"/>
        <v>0</v>
      </c>
      <c r="J125" s="246">
        <f t="shared" si="10"/>
        <v>0</v>
      </c>
      <c r="K125" s="8"/>
      <c r="L125" s="29">
        <f t="shared" ref="L125:T125" si="11">-SUM(L4:L124)</f>
        <v>-5732</v>
      </c>
      <c r="M125" s="29">
        <f t="shared" si="11"/>
        <v>-1000</v>
      </c>
      <c r="N125" s="29">
        <f t="shared" si="11"/>
        <v>-300</v>
      </c>
      <c r="O125" s="29">
        <f t="shared" si="11"/>
        <v>-500</v>
      </c>
      <c r="P125" s="29">
        <f t="shared" si="11"/>
        <v>-3350</v>
      </c>
      <c r="Q125" s="29">
        <f t="shared" si="11"/>
        <v>-582</v>
      </c>
      <c r="R125" s="29">
        <f t="shared" si="11"/>
        <v>0</v>
      </c>
      <c r="S125" s="29">
        <f t="shared" si="11"/>
        <v>0</v>
      </c>
      <c r="T125" s="29">
        <f t="shared" si="11"/>
        <v>0</v>
      </c>
      <c r="U125" s="32">
        <f>-SUM(U4:U124)</f>
        <v>-12888.559999999998</v>
      </c>
      <c r="V125" s="34">
        <f t="shared" ref="V125:AC125" si="12">-SUM(V4:V124)</f>
        <v>0</v>
      </c>
      <c r="W125" s="34">
        <f t="shared" si="12"/>
        <v>0</v>
      </c>
      <c r="X125" s="34">
        <f t="shared" si="12"/>
        <v>-492.56999999999994</v>
      </c>
      <c r="Y125" s="34">
        <f t="shared" si="12"/>
        <v>-1693.4799999999996</v>
      </c>
      <c r="Z125" s="34">
        <f t="shared" si="12"/>
        <v>-397.88999999999987</v>
      </c>
      <c r="AA125" s="34">
        <f t="shared" si="12"/>
        <v>0</v>
      </c>
      <c r="AB125" s="34">
        <f t="shared" si="12"/>
        <v>0</v>
      </c>
      <c r="AC125" s="34">
        <f t="shared" si="12"/>
        <v>-10304.620000000001</v>
      </c>
    </row>
    <row r="126" spans="1:29" x14ac:dyDescent="0.25">
      <c r="A126"/>
      <c r="K126"/>
      <c r="V126"/>
      <c r="W126"/>
      <c r="X126"/>
      <c r="Y126" s="11"/>
      <c r="Z126"/>
      <c r="AA126" s="11"/>
      <c r="AB126"/>
      <c r="AC126"/>
    </row>
    <row r="127" spans="1:29" x14ac:dyDescent="0.25">
      <c r="A127"/>
      <c r="K127"/>
      <c r="V127"/>
      <c r="W127"/>
      <c r="X127"/>
      <c r="Y127" s="11"/>
      <c r="Z127"/>
      <c r="AA127" s="11"/>
      <c r="AB127"/>
      <c r="AC127"/>
    </row>
    <row r="128" spans="1:29" x14ac:dyDescent="0.25">
      <c r="A128"/>
      <c r="K128"/>
      <c r="V128"/>
      <c r="W128"/>
      <c r="X128"/>
      <c r="Y128" s="11"/>
      <c r="Z128"/>
      <c r="AA128" s="11"/>
      <c r="AB128"/>
      <c r="AC128"/>
    </row>
    <row r="129" spans="1:29" x14ac:dyDescent="0.25">
      <c r="A129"/>
      <c r="K129"/>
      <c r="V129"/>
      <c r="W129"/>
      <c r="X129"/>
      <c r="Y129" s="11"/>
      <c r="Z129"/>
      <c r="AA129" s="11"/>
      <c r="AB129"/>
      <c r="AC129"/>
    </row>
    <row r="130" spans="1:29" x14ac:dyDescent="0.25">
      <c r="A130"/>
      <c r="K130"/>
      <c r="V130"/>
      <c r="W130"/>
      <c r="X130"/>
      <c r="Y130" s="11"/>
      <c r="Z130"/>
      <c r="AA130" s="11"/>
      <c r="AB130"/>
      <c r="AC130"/>
    </row>
    <row r="131" spans="1:29" x14ac:dyDescent="0.25">
      <c r="A131"/>
      <c r="K131"/>
      <c r="V131"/>
      <c r="W131"/>
      <c r="X131"/>
      <c r="Y131" s="11"/>
      <c r="Z131"/>
      <c r="AA131" s="11"/>
      <c r="AB131"/>
      <c r="AC131"/>
    </row>
    <row r="132" spans="1:29" x14ac:dyDescent="0.25">
      <c r="A132"/>
      <c r="K132"/>
      <c r="V132"/>
      <c r="W132"/>
      <c r="X132"/>
      <c r="Y132" s="11"/>
      <c r="Z132"/>
      <c r="AA132" s="11"/>
      <c r="AB132"/>
      <c r="AC132"/>
    </row>
    <row r="133" spans="1:29" x14ac:dyDescent="0.25">
      <c r="A133"/>
      <c r="K133"/>
      <c r="V133"/>
      <c r="W133"/>
      <c r="X133"/>
      <c r="Y133" s="11"/>
      <c r="Z133"/>
      <c r="AA133" s="11"/>
      <c r="AB133"/>
      <c r="AC133"/>
    </row>
    <row r="134" spans="1:29" x14ac:dyDescent="0.25">
      <c r="A134"/>
      <c r="K134"/>
      <c r="V134"/>
      <c r="W134"/>
      <c r="X134"/>
      <c r="Y134" s="11"/>
      <c r="Z134"/>
      <c r="AA134" s="11"/>
      <c r="AB134"/>
      <c r="AC134"/>
    </row>
    <row r="135" spans="1:29" x14ac:dyDescent="0.25">
      <c r="A135"/>
      <c r="K135"/>
      <c r="V135"/>
      <c r="W135"/>
      <c r="X135"/>
      <c r="Y135" s="11"/>
      <c r="Z135"/>
      <c r="AA135" s="11"/>
      <c r="AB135"/>
      <c r="AC135"/>
    </row>
    <row r="136" spans="1:29" x14ac:dyDescent="0.25">
      <c r="A136"/>
      <c r="K136"/>
      <c r="V136"/>
      <c r="W136"/>
      <c r="X136"/>
      <c r="Y136" s="11"/>
      <c r="Z136"/>
      <c r="AA136" s="11"/>
      <c r="AB136"/>
      <c r="AC136"/>
    </row>
    <row r="137" spans="1:29" x14ac:dyDescent="0.25">
      <c r="A137"/>
      <c r="K137"/>
      <c r="V137"/>
      <c r="W137"/>
      <c r="X137"/>
      <c r="Y137" s="11"/>
      <c r="Z137"/>
      <c r="AA137" s="11"/>
      <c r="AB137"/>
      <c r="AC137"/>
    </row>
    <row r="138" spans="1:29" x14ac:dyDescent="0.25">
      <c r="A138"/>
      <c r="K138"/>
      <c r="V138"/>
      <c r="W138"/>
      <c r="X138"/>
      <c r="Y138" s="11"/>
      <c r="Z138"/>
      <c r="AA138" s="11"/>
      <c r="AB138"/>
      <c r="AC138"/>
    </row>
    <row r="139" spans="1:29" x14ac:dyDescent="0.25">
      <c r="A139"/>
      <c r="K139"/>
      <c r="V139"/>
      <c r="W139"/>
      <c r="X139"/>
      <c r="Y139" s="11"/>
      <c r="Z139"/>
      <c r="AA139" s="11"/>
      <c r="AB139"/>
      <c r="AC139"/>
    </row>
    <row r="140" spans="1:29" x14ac:dyDescent="0.25">
      <c r="A140"/>
      <c r="K140"/>
      <c r="V140"/>
      <c r="W140"/>
      <c r="X140"/>
      <c r="Y140" s="11"/>
      <c r="Z140"/>
      <c r="AA140" s="11"/>
      <c r="AB140"/>
      <c r="AC140"/>
    </row>
    <row r="141" spans="1:29" x14ac:dyDescent="0.25">
      <c r="A141"/>
      <c r="K141"/>
      <c r="V141"/>
      <c r="W141"/>
      <c r="X141"/>
      <c r="Y141" s="11"/>
      <c r="Z141"/>
      <c r="AA141" s="11"/>
      <c r="AB141"/>
      <c r="AC141"/>
    </row>
    <row r="142" spans="1:29" x14ac:dyDescent="0.25">
      <c r="A142"/>
      <c r="K142"/>
      <c r="V142"/>
      <c r="W142"/>
      <c r="X142"/>
      <c r="Y142" s="11"/>
      <c r="Z142"/>
      <c r="AA142" s="11"/>
      <c r="AB142"/>
      <c r="AC142"/>
    </row>
    <row r="143" spans="1:29" x14ac:dyDescent="0.25">
      <c r="A143"/>
      <c r="K143"/>
      <c r="V143"/>
      <c r="W143"/>
      <c r="X143"/>
      <c r="Y143" s="11"/>
      <c r="Z143"/>
      <c r="AA143" s="11"/>
      <c r="AB143"/>
      <c r="AC143"/>
    </row>
    <row r="144" spans="1:29" x14ac:dyDescent="0.25">
      <c r="A144"/>
      <c r="K144"/>
      <c r="V144"/>
      <c r="W144"/>
      <c r="X144"/>
      <c r="Y144" s="11"/>
      <c r="Z144"/>
      <c r="AA144" s="11"/>
      <c r="AB144"/>
      <c r="AC144"/>
    </row>
    <row r="145" spans="1:29" x14ac:dyDescent="0.25">
      <c r="A145"/>
      <c r="K145"/>
      <c r="V145"/>
      <c r="W145"/>
      <c r="X145"/>
      <c r="Y145" s="11"/>
      <c r="Z145"/>
      <c r="AA145" s="11"/>
      <c r="AB145"/>
      <c r="AC145"/>
    </row>
    <row r="146" spans="1:29" x14ac:dyDescent="0.25">
      <c r="A146"/>
      <c r="K146"/>
      <c r="V146"/>
      <c r="W146"/>
      <c r="X146"/>
      <c r="Y146" s="11"/>
      <c r="Z146"/>
      <c r="AA146" s="11"/>
      <c r="AB146"/>
      <c r="AC146"/>
    </row>
    <row r="147" spans="1:29" x14ac:dyDescent="0.25">
      <c r="A147"/>
      <c r="K147"/>
      <c r="V147"/>
      <c r="W147"/>
      <c r="X147"/>
      <c r="Y147" s="11"/>
      <c r="Z147"/>
      <c r="AA147" s="11"/>
      <c r="AB147"/>
      <c r="AC147"/>
    </row>
    <row r="148" spans="1:29" x14ac:dyDescent="0.25">
      <c r="A148"/>
      <c r="K148"/>
      <c r="V148"/>
      <c r="W148"/>
      <c r="X148"/>
      <c r="Y148" s="11"/>
      <c r="Z148"/>
      <c r="AA148" s="11"/>
      <c r="AB148"/>
      <c r="AC148"/>
    </row>
    <row r="149" spans="1:29" x14ac:dyDescent="0.25">
      <c r="A149"/>
      <c r="K149"/>
      <c r="V149"/>
      <c r="W149"/>
      <c r="X149"/>
      <c r="Y149" s="11"/>
      <c r="Z149"/>
      <c r="AA149" s="11"/>
      <c r="AB149"/>
      <c r="AC149"/>
    </row>
    <row r="150" spans="1:29" x14ac:dyDescent="0.25">
      <c r="A150"/>
      <c r="K150"/>
      <c r="V150"/>
      <c r="W150"/>
      <c r="X150"/>
      <c r="Y150" s="11"/>
      <c r="Z150"/>
      <c r="AA150" s="11"/>
      <c r="AB150"/>
      <c r="AC150"/>
    </row>
    <row r="151" spans="1:29" x14ac:dyDescent="0.25">
      <c r="A151"/>
      <c r="K151"/>
      <c r="V151"/>
      <c r="W151"/>
      <c r="X151"/>
      <c r="Y151" s="11"/>
      <c r="Z151"/>
      <c r="AA151" s="11"/>
      <c r="AB151"/>
      <c r="AC151"/>
    </row>
    <row r="152" spans="1:29" x14ac:dyDescent="0.25">
      <c r="A152"/>
      <c r="K152"/>
      <c r="V152"/>
      <c r="W152"/>
      <c r="X152"/>
      <c r="Y152" s="11"/>
      <c r="Z152"/>
      <c r="AA152" s="11"/>
      <c r="AB152"/>
      <c r="AC152"/>
    </row>
    <row r="153" spans="1:29" x14ac:dyDescent="0.25">
      <c r="A153"/>
      <c r="K153"/>
      <c r="V153"/>
      <c r="W153"/>
      <c r="X153"/>
      <c r="Y153" s="11"/>
      <c r="Z153"/>
      <c r="AA153" s="11"/>
      <c r="AB153"/>
      <c r="AC153"/>
    </row>
    <row r="154" spans="1:29" x14ac:dyDescent="0.25">
      <c r="A154"/>
      <c r="K154"/>
      <c r="V154"/>
      <c r="W154"/>
      <c r="X154"/>
      <c r="Y154" s="11"/>
      <c r="Z154"/>
      <c r="AA154" s="11"/>
      <c r="AB154"/>
      <c r="AC154"/>
    </row>
    <row r="155" spans="1:29" x14ac:dyDescent="0.25">
      <c r="A155"/>
      <c r="K155"/>
      <c r="V155"/>
      <c r="W155"/>
      <c r="X155"/>
      <c r="Y155" s="11"/>
      <c r="Z155"/>
      <c r="AA155" s="11"/>
      <c r="AB155"/>
      <c r="AC155"/>
    </row>
    <row r="156" spans="1:29" x14ac:dyDescent="0.25">
      <c r="A156"/>
      <c r="K156"/>
      <c r="V156"/>
      <c r="W156"/>
      <c r="X156"/>
      <c r="Y156" s="11"/>
      <c r="Z156"/>
      <c r="AA156" s="11"/>
      <c r="AB156"/>
      <c r="AC156"/>
    </row>
    <row r="157" spans="1:29" x14ac:dyDescent="0.25">
      <c r="A157"/>
      <c r="K157"/>
      <c r="V157"/>
      <c r="W157"/>
      <c r="X157"/>
      <c r="Y157" s="11"/>
      <c r="Z157"/>
      <c r="AA157" s="11"/>
      <c r="AB157"/>
      <c r="AC157"/>
    </row>
    <row r="158" spans="1:29" x14ac:dyDescent="0.25">
      <c r="A158"/>
      <c r="K158"/>
      <c r="V158"/>
      <c r="W158"/>
      <c r="X158"/>
      <c r="Y158" s="11"/>
      <c r="Z158"/>
      <c r="AA158" s="11"/>
      <c r="AB158"/>
      <c r="AC158"/>
    </row>
    <row r="159" spans="1:29" x14ac:dyDescent="0.25">
      <c r="A159"/>
      <c r="K159"/>
      <c r="V159"/>
      <c r="W159"/>
      <c r="X159"/>
      <c r="Y159" s="11"/>
      <c r="Z159"/>
      <c r="AA159" s="11"/>
      <c r="AB159"/>
      <c r="AC159"/>
    </row>
    <row r="160" spans="1:29" x14ac:dyDescent="0.25">
      <c r="A160"/>
      <c r="K160"/>
      <c r="V160"/>
      <c r="W160"/>
      <c r="X160"/>
      <c r="Y160" s="11"/>
      <c r="Z160"/>
      <c r="AA160" s="11"/>
      <c r="AB160"/>
      <c r="AC160"/>
    </row>
    <row r="161" spans="1:29" x14ac:dyDescent="0.25">
      <c r="A161"/>
      <c r="K161"/>
      <c r="V161"/>
      <c r="W161"/>
      <c r="X161"/>
      <c r="Y161" s="11"/>
      <c r="Z161"/>
      <c r="AA161" s="11"/>
      <c r="AB161"/>
      <c r="AC161"/>
    </row>
    <row r="162" spans="1:29" x14ac:dyDescent="0.25">
      <c r="A162"/>
      <c r="K162"/>
      <c r="V162"/>
      <c r="W162"/>
      <c r="X162"/>
      <c r="Y162" s="11"/>
      <c r="Z162"/>
      <c r="AA162" s="11"/>
      <c r="AB162"/>
      <c r="AC162"/>
    </row>
    <row r="163" spans="1:29" x14ac:dyDescent="0.25">
      <c r="A163"/>
      <c r="K163"/>
      <c r="V163"/>
      <c r="W163"/>
      <c r="X163"/>
      <c r="Y163" s="11"/>
      <c r="Z163"/>
      <c r="AA163" s="11"/>
      <c r="AB163"/>
      <c r="AC163"/>
    </row>
    <row r="164" spans="1:29" x14ac:dyDescent="0.25">
      <c r="A164"/>
      <c r="K164"/>
      <c r="V164"/>
      <c r="W164"/>
      <c r="X164"/>
      <c r="Y164" s="11"/>
      <c r="Z164"/>
      <c r="AA164" s="11"/>
      <c r="AB164"/>
      <c r="AC164"/>
    </row>
    <row r="165" spans="1:29" x14ac:dyDescent="0.25">
      <c r="A165"/>
      <c r="K165"/>
      <c r="V165"/>
      <c r="W165"/>
      <c r="X165"/>
      <c r="Y165" s="11"/>
      <c r="Z165"/>
      <c r="AA165" s="11"/>
      <c r="AB165"/>
      <c r="AC165"/>
    </row>
    <row r="166" spans="1:29" x14ac:dyDescent="0.25">
      <c r="A166"/>
      <c r="K166"/>
      <c r="V166"/>
      <c r="W166"/>
      <c r="X166"/>
      <c r="Y166" s="11"/>
      <c r="Z166"/>
      <c r="AA166" s="11"/>
      <c r="AB166"/>
      <c r="AC166"/>
    </row>
    <row r="167" spans="1:29" x14ac:dyDescent="0.25">
      <c r="A167"/>
      <c r="K167"/>
      <c r="V167"/>
      <c r="W167"/>
      <c r="X167"/>
      <c r="Y167" s="11"/>
      <c r="Z167"/>
      <c r="AA167" s="11"/>
      <c r="AB167"/>
      <c r="AC167"/>
    </row>
    <row r="168" spans="1:29" x14ac:dyDescent="0.25">
      <c r="A168"/>
      <c r="K168"/>
      <c r="V168"/>
      <c r="W168"/>
      <c r="X168"/>
      <c r="Y168" s="11"/>
      <c r="Z168"/>
      <c r="AA168" s="11"/>
      <c r="AB168"/>
      <c r="AC168"/>
    </row>
    <row r="169" spans="1:29" x14ac:dyDescent="0.25">
      <c r="A169"/>
      <c r="K169"/>
      <c r="V169"/>
      <c r="W169"/>
      <c r="X169"/>
      <c r="Y169" s="11"/>
      <c r="Z169"/>
      <c r="AA169" s="11"/>
      <c r="AB169"/>
      <c r="AC169"/>
    </row>
    <row r="170" spans="1:29" x14ac:dyDescent="0.25">
      <c r="A170"/>
      <c r="K170"/>
      <c r="V170"/>
      <c r="W170"/>
      <c r="X170"/>
      <c r="Y170" s="11"/>
      <c r="Z170"/>
      <c r="AA170" s="11"/>
      <c r="AB170"/>
      <c r="AC170"/>
    </row>
    <row r="171" spans="1:29" x14ac:dyDescent="0.25">
      <c r="A171"/>
      <c r="K171"/>
      <c r="V171"/>
      <c r="W171"/>
      <c r="X171"/>
      <c r="Y171" s="11"/>
      <c r="Z171"/>
      <c r="AA171" s="11"/>
      <c r="AB171"/>
      <c r="AC171"/>
    </row>
    <row r="172" spans="1:29" x14ac:dyDescent="0.25">
      <c r="A172"/>
      <c r="K172"/>
      <c r="V172"/>
      <c r="W172"/>
      <c r="X172"/>
      <c r="Y172" s="11"/>
      <c r="Z172"/>
      <c r="AA172" s="11"/>
      <c r="AB172"/>
      <c r="AC172"/>
    </row>
    <row r="173" spans="1:29" x14ac:dyDescent="0.25">
      <c r="A173"/>
      <c r="K173"/>
      <c r="V173"/>
      <c r="W173"/>
      <c r="X173"/>
      <c r="Y173" s="11"/>
      <c r="Z173"/>
      <c r="AA173" s="11"/>
      <c r="AB173"/>
      <c r="AC173"/>
    </row>
    <row r="174" spans="1:29" x14ac:dyDescent="0.25">
      <c r="A174"/>
      <c r="K174"/>
      <c r="V174"/>
      <c r="W174"/>
      <c r="X174"/>
      <c r="Y174" s="11"/>
      <c r="Z174"/>
      <c r="AA174" s="11"/>
      <c r="AB174"/>
      <c r="AC174"/>
    </row>
    <row r="175" spans="1:29" x14ac:dyDescent="0.25">
      <c r="A175"/>
      <c r="K175"/>
      <c r="V175"/>
    </row>
    <row r="176" spans="1:29" x14ac:dyDescent="0.25">
      <c r="A176"/>
      <c r="K176"/>
      <c r="V176"/>
    </row>
    <row r="177" spans="1:22" x14ac:dyDescent="0.25">
      <c r="A177"/>
      <c r="K177"/>
      <c r="V177"/>
    </row>
    <row r="178" spans="1:22" x14ac:dyDescent="0.25">
      <c r="A178"/>
      <c r="K178"/>
      <c r="V178"/>
    </row>
    <row r="179" spans="1:22" x14ac:dyDescent="0.25">
      <c r="A179"/>
      <c r="K179"/>
      <c r="V179"/>
    </row>
    <row r="180" spans="1:22" x14ac:dyDescent="0.25">
      <c r="A180"/>
      <c r="K180"/>
      <c r="V180"/>
    </row>
    <row r="181" spans="1:22" x14ac:dyDescent="0.25">
      <c r="A181"/>
      <c r="K181"/>
      <c r="V181"/>
    </row>
    <row r="182" spans="1:22" x14ac:dyDescent="0.25">
      <c r="A182"/>
      <c r="K182"/>
      <c r="V182"/>
    </row>
    <row r="183" spans="1:22" x14ac:dyDescent="0.25">
      <c r="A183"/>
      <c r="K183"/>
      <c r="V183"/>
    </row>
    <row r="184" spans="1:22" x14ac:dyDescent="0.25">
      <c r="A184"/>
      <c r="K184"/>
      <c r="V184"/>
    </row>
    <row r="185" spans="1:22" x14ac:dyDescent="0.25">
      <c r="A185"/>
      <c r="K185"/>
      <c r="V185"/>
    </row>
    <row r="186" spans="1:22" x14ac:dyDescent="0.25">
      <c r="A186"/>
      <c r="K186"/>
      <c r="V186"/>
    </row>
    <row r="187" spans="1:22" x14ac:dyDescent="0.25">
      <c r="A187"/>
      <c r="K187"/>
      <c r="V187"/>
    </row>
    <row r="188" spans="1:22" x14ac:dyDescent="0.25">
      <c r="A188"/>
      <c r="K188"/>
      <c r="V188"/>
    </row>
    <row r="189" spans="1:22" x14ac:dyDescent="0.25">
      <c r="A189"/>
      <c r="K189"/>
      <c r="V189"/>
    </row>
    <row r="190" spans="1:22" x14ac:dyDescent="0.25">
      <c r="A190"/>
      <c r="K190"/>
      <c r="V190"/>
    </row>
    <row r="191" spans="1:22" x14ac:dyDescent="0.25">
      <c r="A191"/>
      <c r="K191"/>
      <c r="V191"/>
    </row>
    <row r="192" spans="1:22" x14ac:dyDescent="0.25">
      <c r="A192"/>
      <c r="K192"/>
      <c r="V192"/>
    </row>
    <row r="193" spans="1:22" x14ac:dyDescent="0.25">
      <c r="A193"/>
      <c r="K193"/>
      <c r="V193"/>
    </row>
    <row r="194" spans="1:22" x14ac:dyDescent="0.25">
      <c r="A194"/>
      <c r="K194"/>
      <c r="V194"/>
    </row>
    <row r="195" spans="1:22" x14ac:dyDescent="0.25">
      <c r="A195"/>
      <c r="K195"/>
      <c r="V195"/>
    </row>
    <row r="196" spans="1:22" x14ac:dyDescent="0.25">
      <c r="A196"/>
      <c r="K196"/>
      <c r="V196"/>
    </row>
    <row r="197" spans="1:22" x14ac:dyDescent="0.25">
      <c r="A197"/>
      <c r="K197"/>
      <c r="V197"/>
    </row>
    <row r="198" spans="1:22" x14ac:dyDescent="0.25">
      <c r="A198"/>
      <c r="K198"/>
      <c r="V198"/>
    </row>
    <row r="199" spans="1:22" x14ac:dyDescent="0.25">
      <c r="A199"/>
      <c r="K199"/>
      <c r="V199"/>
    </row>
    <row r="200" spans="1:22" x14ac:dyDescent="0.25">
      <c r="A200"/>
      <c r="K200"/>
      <c r="V200"/>
    </row>
    <row r="201" spans="1:22" x14ac:dyDescent="0.25">
      <c r="A201"/>
      <c r="K201"/>
      <c r="V201"/>
    </row>
    <row r="202" spans="1:22" x14ac:dyDescent="0.25">
      <c r="A202"/>
      <c r="K202"/>
      <c r="V202"/>
    </row>
    <row r="203" spans="1:22" x14ac:dyDescent="0.25">
      <c r="A203"/>
      <c r="K203"/>
      <c r="V203"/>
    </row>
    <row r="204" spans="1:22" x14ac:dyDescent="0.25">
      <c r="A204"/>
      <c r="K204"/>
      <c r="V204"/>
    </row>
    <row r="205" spans="1:22" x14ac:dyDescent="0.25">
      <c r="A205"/>
      <c r="K205"/>
      <c r="V205"/>
    </row>
    <row r="206" spans="1:22" x14ac:dyDescent="0.25">
      <c r="A206"/>
      <c r="K206"/>
      <c r="V206"/>
    </row>
    <row r="207" spans="1:22" x14ac:dyDescent="0.25">
      <c r="A207"/>
      <c r="K207"/>
      <c r="V207"/>
    </row>
    <row r="208" spans="1:22" x14ac:dyDescent="0.25">
      <c r="A208"/>
      <c r="K208"/>
      <c r="V208"/>
    </row>
    <row r="209" spans="1:22" x14ac:dyDescent="0.25">
      <c r="A209"/>
      <c r="K209"/>
      <c r="V209"/>
    </row>
    <row r="210" spans="1:22" x14ac:dyDescent="0.25">
      <c r="A210"/>
      <c r="K210"/>
      <c r="V210"/>
    </row>
    <row r="211" spans="1:22" x14ac:dyDescent="0.25">
      <c r="A211"/>
      <c r="K211"/>
      <c r="V211"/>
    </row>
    <row r="212" spans="1:22" x14ac:dyDescent="0.25">
      <c r="A212"/>
      <c r="K212"/>
      <c r="V212"/>
    </row>
    <row r="213" spans="1:22" x14ac:dyDescent="0.25">
      <c r="A213"/>
      <c r="K213"/>
      <c r="V213"/>
    </row>
    <row r="214" spans="1:22" x14ac:dyDescent="0.25">
      <c r="A214"/>
      <c r="K214"/>
      <c r="V214"/>
    </row>
    <row r="215" spans="1:22" x14ac:dyDescent="0.25">
      <c r="A215"/>
      <c r="K215"/>
      <c r="V215"/>
    </row>
    <row r="216" spans="1:22" x14ac:dyDescent="0.25">
      <c r="A216"/>
      <c r="K216"/>
      <c r="V216"/>
    </row>
    <row r="217" spans="1:22" x14ac:dyDescent="0.25">
      <c r="A217"/>
      <c r="K217"/>
      <c r="V217"/>
    </row>
    <row r="218" spans="1:22" x14ac:dyDescent="0.25">
      <c r="A218"/>
      <c r="K218"/>
      <c r="V218"/>
    </row>
    <row r="219" spans="1:22" x14ac:dyDescent="0.25">
      <c r="A219"/>
      <c r="K219"/>
      <c r="V219"/>
    </row>
    <row r="220" spans="1:22" x14ac:dyDescent="0.25">
      <c r="A220"/>
      <c r="K220"/>
      <c r="V220"/>
    </row>
    <row r="221" spans="1:22" x14ac:dyDescent="0.25">
      <c r="A221"/>
      <c r="K221"/>
      <c r="V221"/>
    </row>
    <row r="222" spans="1:22" x14ac:dyDescent="0.25">
      <c r="A222"/>
      <c r="K222"/>
      <c r="V222"/>
    </row>
    <row r="223" spans="1:22" x14ac:dyDescent="0.25">
      <c r="A223"/>
      <c r="K223"/>
      <c r="V223"/>
    </row>
    <row r="224" spans="1:22" x14ac:dyDescent="0.25">
      <c r="A224"/>
      <c r="K224"/>
      <c r="V224"/>
    </row>
    <row r="225" spans="1:22" x14ac:dyDescent="0.25">
      <c r="A225"/>
      <c r="K225"/>
      <c r="V225"/>
    </row>
    <row r="226" spans="1:22" x14ac:dyDescent="0.25">
      <c r="A226"/>
      <c r="K226"/>
      <c r="V226"/>
    </row>
    <row r="227" spans="1:22" x14ac:dyDescent="0.25">
      <c r="A227"/>
      <c r="K227"/>
      <c r="V227"/>
    </row>
    <row r="228" spans="1:22" x14ac:dyDescent="0.25">
      <c r="A228"/>
      <c r="K228"/>
      <c r="V228"/>
    </row>
    <row r="229" spans="1:22" x14ac:dyDescent="0.25">
      <c r="A229"/>
      <c r="K229"/>
      <c r="V229"/>
    </row>
    <row r="230" spans="1:22" x14ac:dyDescent="0.25">
      <c r="A230"/>
      <c r="K230"/>
      <c r="V230"/>
    </row>
    <row r="231" spans="1:22" x14ac:dyDescent="0.25">
      <c r="A231"/>
      <c r="K231"/>
      <c r="V231"/>
    </row>
    <row r="232" spans="1:22" x14ac:dyDescent="0.25">
      <c r="A232"/>
      <c r="K232"/>
      <c r="V232"/>
    </row>
    <row r="233" spans="1:22" x14ac:dyDescent="0.25">
      <c r="A233"/>
      <c r="K233"/>
      <c r="V233"/>
    </row>
    <row r="234" spans="1:22" x14ac:dyDescent="0.25">
      <c r="A234"/>
      <c r="K234"/>
      <c r="V234"/>
    </row>
    <row r="235" spans="1:22" x14ac:dyDescent="0.25">
      <c r="A235"/>
      <c r="K235"/>
      <c r="V235"/>
    </row>
    <row r="236" spans="1:22" x14ac:dyDescent="0.25">
      <c r="A236"/>
      <c r="K236"/>
      <c r="V236"/>
    </row>
    <row r="237" spans="1:22" x14ac:dyDescent="0.25">
      <c r="A237"/>
      <c r="K237"/>
      <c r="V237"/>
    </row>
    <row r="238" spans="1:22" x14ac:dyDescent="0.25">
      <c r="A238"/>
      <c r="K238"/>
      <c r="V238"/>
    </row>
    <row r="239" spans="1:22" x14ac:dyDescent="0.25">
      <c r="A239"/>
      <c r="K239"/>
      <c r="V239"/>
    </row>
    <row r="240" spans="1:22" x14ac:dyDescent="0.25">
      <c r="A240"/>
      <c r="K240"/>
      <c r="V240"/>
    </row>
    <row r="241" spans="1:22" x14ac:dyDescent="0.25">
      <c r="A241"/>
      <c r="K241"/>
      <c r="V241"/>
    </row>
    <row r="242" spans="1:22" x14ac:dyDescent="0.25">
      <c r="A242"/>
      <c r="K242"/>
      <c r="V242"/>
    </row>
    <row r="243" spans="1:22" x14ac:dyDescent="0.25">
      <c r="A243"/>
      <c r="K243"/>
      <c r="V243"/>
    </row>
    <row r="244" spans="1:22" x14ac:dyDescent="0.25">
      <c r="A244"/>
      <c r="K244"/>
      <c r="V244"/>
    </row>
    <row r="245" spans="1:22" x14ac:dyDescent="0.25">
      <c r="A245"/>
      <c r="K245"/>
      <c r="V245"/>
    </row>
    <row r="246" spans="1:22" x14ac:dyDescent="0.25">
      <c r="A246"/>
      <c r="K246"/>
      <c r="V246"/>
    </row>
    <row r="247" spans="1:22" x14ac:dyDescent="0.25">
      <c r="A247"/>
      <c r="K247"/>
      <c r="V247"/>
    </row>
    <row r="248" spans="1:22" x14ac:dyDescent="0.25">
      <c r="A248"/>
      <c r="K248"/>
      <c r="V248"/>
    </row>
    <row r="249" spans="1:22" x14ac:dyDescent="0.25">
      <c r="A249"/>
      <c r="K249"/>
      <c r="V249"/>
    </row>
    <row r="250" spans="1:22" x14ac:dyDescent="0.25">
      <c r="A250"/>
      <c r="K250"/>
      <c r="V250"/>
    </row>
    <row r="251" spans="1:22" x14ac:dyDescent="0.25">
      <c r="A251"/>
      <c r="K251"/>
      <c r="V251"/>
    </row>
    <row r="252" spans="1:22" x14ac:dyDescent="0.25">
      <c r="A252"/>
      <c r="K252"/>
      <c r="V252"/>
    </row>
    <row r="253" spans="1:22" x14ac:dyDescent="0.25">
      <c r="A253"/>
      <c r="K253"/>
      <c r="V253"/>
    </row>
    <row r="254" spans="1:22" x14ac:dyDescent="0.25">
      <c r="A254"/>
      <c r="K254"/>
      <c r="V254"/>
    </row>
    <row r="255" spans="1:22" x14ac:dyDescent="0.25">
      <c r="A255"/>
      <c r="K255"/>
      <c r="V255"/>
    </row>
    <row r="256" spans="1:22" x14ac:dyDescent="0.25">
      <c r="A256"/>
      <c r="K256"/>
      <c r="V256"/>
    </row>
    <row r="257" spans="1:22" x14ac:dyDescent="0.25">
      <c r="A257"/>
      <c r="K257"/>
      <c r="V257"/>
    </row>
    <row r="258" spans="1:22" x14ac:dyDescent="0.25">
      <c r="A258"/>
      <c r="K258"/>
      <c r="V258"/>
    </row>
    <row r="259" spans="1:22" x14ac:dyDescent="0.25">
      <c r="A259"/>
      <c r="K259"/>
      <c r="V259"/>
    </row>
    <row r="260" spans="1:22" x14ac:dyDescent="0.25">
      <c r="A260"/>
      <c r="K260"/>
      <c r="V260"/>
    </row>
    <row r="261" spans="1:22" x14ac:dyDescent="0.25">
      <c r="A261"/>
      <c r="K261"/>
      <c r="V261"/>
    </row>
    <row r="262" spans="1:22" x14ac:dyDescent="0.25">
      <c r="A262"/>
      <c r="K262"/>
      <c r="V262"/>
    </row>
    <row r="263" spans="1:22" x14ac:dyDescent="0.25">
      <c r="A263"/>
      <c r="K263"/>
      <c r="V263"/>
    </row>
    <row r="264" spans="1:22" x14ac:dyDescent="0.25">
      <c r="A264"/>
      <c r="K264"/>
      <c r="V264"/>
    </row>
    <row r="265" spans="1:22" x14ac:dyDescent="0.25">
      <c r="A265"/>
      <c r="K265"/>
      <c r="V265"/>
    </row>
    <row r="266" spans="1:22" x14ac:dyDescent="0.25">
      <c r="A266"/>
      <c r="K266"/>
      <c r="V266"/>
    </row>
    <row r="267" spans="1:22" x14ac:dyDescent="0.25">
      <c r="A267"/>
      <c r="K267"/>
      <c r="V267"/>
    </row>
    <row r="268" spans="1:22" x14ac:dyDescent="0.25">
      <c r="A268"/>
      <c r="K268"/>
      <c r="V268"/>
    </row>
    <row r="269" spans="1:22" x14ac:dyDescent="0.25">
      <c r="A269"/>
      <c r="K269"/>
      <c r="V269"/>
    </row>
    <row r="270" spans="1:22" x14ac:dyDescent="0.25">
      <c r="A270"/>
      <c r="K270"/>
      <c r="V270"/>
    </row>
    <row r="271" spans="1:22" x14ac:dyDescent="0.25">
      <c r="A271"/>
      <c r="K271"/>
      <c r="V271"/>
    </row>
    <row r="272" spans="1:22" x14ac:dyDescent="0.25">
      <c r="A272"/>
      <c r="K272"/>
      <c r="V272"/>
    </row>
    <row r="273" spans="1:22" x14ac:dyDescent="0.25">
      <c r="A273"/>
      <c r="K273"/>
      <c r="V273"/>
    </row>
    <row r="274" spans="1:22" x14ac:dyDescent="0.25">
      <c r="A274"/>
      <c r="K274"/>
      <c r="V274"/>
    </row>
    <row r="275" spans="1:22" x14ac:dyDescent="0.25">
      <c r="A275"/>
      <c r="K275"/>
      <c r="V275"/>
    </row>
    <row r="276" spans="1:22" x14ac:dyDescent="0.25">
      <c r="A276"/>
      <c r="K276"/>
      <c r="V276"/>
    </row>
    <row r="277" spans="1:22" x14ac:dyDescent="0.25">
      <c r="A277"/>
      <c r="K277"/>
      <c r="V277"/>
    </row>
    <row r="278" spans="1:22" x14ac:dyDescent="0.25">
      <c r="A278"/>
      <c r="K278"/>
      <c r="V278"/>
    </row>
    <row r="279" spans="1:22" x14ac:dyDescent="0.25">
      <c r="A279"/>
      <c r="K279"/>
      <c r="V279"/>
    </row>
    <row r="280" spans="1:22" x14ac:dyDescent="0.25">
      <c r="A280"/>
      <c r="K280"/>
      <c r="V280"/>
    </row>
    <row r="281" spans="1:22" x14ac:dyDescent="0.25">
      <c r="A281"/>
      <c r="K281"/>
      <c r="V281"/>
    </row>
    <row r="282" spans="1:22" x14ac:dyDescent="0.25">
      <c r="A282"/>
      <c r="K282"/>
      <c r="V282"/>
    </row>
    <row r="283" spans="1:22" x14ac:dyDescent="0.25">
      <c r="A283"/>
      <c r="K283"/>
      <c r="V283"/>
    </row>
    <row r="284" spans="1:22" x14ac:dyDescent="0.25">
      <c r="A284"/>
      <c r="K284"/>
      <c r="V284"/>
    </row>
    <row r="285" spans="1:22" x14ac:dyDescent="0.25">
      <c r="A285"/>
      <c r="K285"/>
      <c r="V285"/>
    </row>
    <row r="286" spans="1:22" x14ac:dyDescent="0.25">
      <c r="A286"/>
      <c r="K286"/>
      <c r="V286"/>
    </row>
    <row r="287" spans="1:22" x14ac:dyDescent="0.25">
      <c r="A287"/>
      <c r="K287"/>
      <c r="V287"/>
    </row>
    <row r="288" spans="1:22" x14ac:dyDescent="0.25">
      <c r="A288"/>
      <c r="K288"/>
      <c r="V288"/>
    </row>
    <row r="289" spans="1:22" x14ac:dyDescent="0.25">
      <c r="A289"/>
      <c r="K289"/>
      <c r="V289"/>
    </row>
    <row r="290" spans="1:22" x14ac:dyDescent="0.25">
      <c r="A290"/>
      <c r="K290"/>
      <c r="V290"/>
    </row>
    <row r="291" spans="1:22" x14ac:dyDescent="0.25">
      <c r="A291"/>
      <c r="K291"/>
      <c r="V291"/>
    </row>
    <row r="292" spans="1:22" x14ac:dyDescent="0.25">
      <c r="A292"/>
      <c r="K292"/>
      <c r="V292"/>
    </row>
    <row r="293" spans="1:22" x14ac:dyDescent="0.25">
      <c r="A293"/>
      <c r="K293"/>
      <c r="V293"/>
    </row>
    <row r="294" spans="1:22" x14ac:dyDescent="0.25">
      <c r="A294"/>
      <c r="K294"/>
      <c r="V294"/>
    </row>
    <row r="295" spans="1:22" x14ac:dyDescent="0.25">
      <c r="A295"/>
      <c r="K295"/>
      <c r="V295"/>
    </row>
    <row r="296" spans="1:22" x14ac:dyDescent="0.25">
      <c r="A296"/>
      <c r="K296"/>
      <c r="V296"/>
    </row>
    <row r="297" spans="1:22" x14ac:dyDescent="0.25">
      <c r="A297"/>
      <c r="K297"/>
      <c r="V297"/>
    </row>
    <row r="298" spans="1:22" x14ac:dyDescent="0.25">
      <c r="A298"/>
      <c r="K298"/>
      <c r="V298"/>
    </row>
    <row r="299" spans="1:22" x14ac:dyDescent="0.25">
      <c r="A299"/>
      <c r="K299"/>
      <c r="V299"/>
    </row>
    <row r="300" spans="1:22" x14ac:dyDescent="0.25">
      <c r="A300"/>
      <c r="K300"/>
      <c r="V300"/>
    </row>
    <row r="301" spans="1:22" x14ac:dyDescent="0.25">
      <c r="A301"/>
      <c r="K301"/>
      <c r="V301"/>
    </row>
    <row r="302" spans="1:22" x14ac:dyDescent="0.25">
      <c r="A302"/>
      <c r="K302"/>
      <c r="V302"/>
    </row>
    <row r="303" spans="1:22" x14ac:dyDescent="0.25">
      <c r="A303"/>
      <c r="K303"/>
      <c r="V303"/>
    </row>
    <row r="304" spans="1:22" x14ac:dyDescent="0.25">
      <c r="A304"/>
      <c r="K304"/>
      <c r="V304"/>
    </row>
    <row r="305" spans="1:22" x14ac:dyDescent="0.25">
      <c r="A305"/>
      <c r="K305"/>
      <c r="V305"/>
    </row>
    <row r="306" spans="1:22" x14ac:dyDescent="0.25">
      <c r="A306"/>
      <c r="K306"/>
      <c r="V306"/>
    </row>
    <row r="307" spans="1:22" x14ac:dyDescent="0.25">
      <c r="A307"/>
      <c r="K307"/>
      <c r="V307"/>
    </row>
    <row r="308" spans="1:22" x14ac:dyDescent="0.25">
      <c r="A308"/>
      <c r="K308"/>
      <c r="V308"/>
    </row>
    <row r="309" spans="1:22" x14ac:dyDescent="0.25">
      <c r="A309"/>
      <c r="K309"/>
      <c r="V309"/>
    </row>
    <row r="310" spans="1:22" x14ac:dyDescent="0.25">
      <c r="A310"/>
      <c r="K310"/>
      <c r="V310"/>
    </row>
    <row r="311" spans="1:22" x14ac:dyDescent="0.25">
      <c r="A311"/>
      <c r="K311"/>
      <c r="V311"/>
    </row>
    <row r="312" spans="1:22" x14ac:dyDescent="0.25">
      <c r="A312"/>
      <c r="K312"/>
      <c r="V312"/>
    </row>
    <row r="313" spans="1:22" x14ac:dyDescent="0.25">
      <c r="A313"/>
      <c r="K313"/>
      <c r="V313"/>
    </row>
    <row r="314" spans="1:22" x14ac:dyDescent="0.25">
      <c r="A314"/>
      <c r="K314"/>
      <c r="V314"/>
    </row>
    <row r="315" spans="1:22" x14ac:dyDescent="0.25">
      <c r="A315"/>
      <c r="K315"/>
      <c r="V315"/>
    </row>
    <row r="316" spans="1:22" x14ac:dyDescent="0.25">
      <c r="A316"/>
      <c r="K316"/>
      <c r="V316"/>
    </row>
    <row r="317" spans="1:22" x14ac:dyDescent="0.25">
      <c r="A317"/>
      <c r="K317"/>
      <c r="V317"/>
    </row>
    <row r="318" spans="1:22" x14ac:dyDescent="0.25">
      <c r="A318"/>
      <c r="K318"/>
      <c r="V318"/>
    </row>
    <row r="319" spans="1:22" x14ac:dyDescent="0.25">
      <c r="A319"/>
      <c r="K319"/>
      <c r="V319"/>
    </row>
    <row r="320" spans="1:22" x14ac:dyDescent="0.25">
      <c r="A320"/>
      <c r="K320"/>
      <c r="V320"/>
    </row>
    <row r="321" spans="1:22" x14ac:dyDescent="0.25">
      <c r="A321"/>
      <c r="K321"/>
      <c r="V321"/>
    </row>
    <row r="322" spans="1:22" x14ac:dyDescent="0.25">
      <c r="A322"/>
      <c r="K322"/>
      <c r="V322"/>
    </row>
    <row r="323" spans="1:22" x14ac:dyDescent="0.25">
      <c r="A323"/>
      <c r="K323"/>
      <c r="V323"/>
    </row>
    <row r="324" spans="1:22" x14ac:dyDescent="0.25">
      <c r="A324"/>
      <c r="K324"/>
      <c r="V324"/>
    </row>
    <row r="325" spans="1:22" x14ac:dyDescent="0.25">
      <c r="A325"/>
      <c r="K325"/>
      <c r="V325"/>
    </row>
    <row r="326" spans="1:22" x14ac:dyDescent="0.25">
      <c r="A326"/>
      <c r="K326"/>
      <c r="V326"/>
    </row>
    <row r="327" spans="1:22" x14ac:dyDescent="0.25">
      <c r="A327"/>
      <c r="K327"/>
      <c r="V327"/>
    </row>
    <row r="328" spans="1:22" x14ac:dyDescent="0.25">
      <c r="A328"/>
      <c r="K328"/>
      <c r="V328"/>
    </row>
    <row r="329" spans="1:22" x14ac:dyDescent="0.25">
      <c r="A329"/>
      <c r="K329"/>
      <c r="V329"/>
    </row>
    <row r="330" spans="1:22" x14ac:dyDescent="0.25">
      <c r="A330"/>
      <c r="K330"/>
      <c r="V330"/>
    </row>
    <row r="331" spans="1:22" x14ac:dyDescent="0.25">
      <c r="A331"/>
      <c r="K331"/>
      <c r="V331"/>
    </row>
    <row r="332" spans="1:22" x14ac:dyDescent="0.25">
      <c r="A332"/>
      <c r="K332"/>
      <c r="V332"/>
    </row>
    <row r="333" spans="1:22" x14ac:dyDescent="0.25">
      <c r="A333"/>
      <c r="K333"/>
      <c r="V333"/>
    </row>
    <row r="334" spans="1:22" x14ac:dyDescent="0.25">
      <c r="A334"/>
      <c r="K334"/>
      <c r="V334"/>
    </row>
    <row r="335" spans="1:22" x14ac:dyDescent="0.25">
      <c r="A335"/>
      <c r="K335"/>
      <c r="V335"/>
    </row>
    <row r="336" spans="1:22" x14ac:dyDescent="0.25">
      <c r="A336"/>
      <c r="K336"/>
      <c r="V336"/>
    </row>
    <row r="337" spans="1:22" x14ac:dyDescent="0.25">
      <c r="A337"/>
      <c r="K337"/>
      <c r="V337"/>
    </row>
    <row r="338" spans="1:22" x14ac:dyDescent="0.25">
      <c r="A338"/>
      <c r="K338"/>
      <c r="V338"/>
    </row>
    <row r="339" spans="1:22" x14ac:dyDescent="0.25">
      <c r="A339"/>
      <c r="K339"/>
      <c r="V339"/>
    </row>
    <row r="340" spans="1:22" x14ac:dyDescent="0.25">
      <c r="A340"/>
      <c r="K340"/>
      <c r="V340"/>
    </row>
    <row r="341" spans="1:22" x14ac:dyDescent="0.25">
      <c r="A341"/>
      <c r="K341"/>
      <c r="V341"/>
    </row>
    <row r="342" spans="1:22" x14ac:dyDescent="0.25">
      <c r="A342"/>
      <c r="K342"/>
      <c r="V342"/>
    </row>
    <row r="343" spans="1:22" x14ac:dyDescent="0.25">
      <c r="A343"/>
      <c r="K343"/>
      <c r="V343"/>
    </row>
    <row r="344" spans="1:22" x14ac:dyDescent="0.25">
      <c r="A344"/>
      <c r="K344"/>
      <c r="V344"/>
    </row>
    <row r="345" spans="1:22" x14ac:dyDescent="0.25">
      <c r="A345"/>
      <c r="K345"/>
      <c r="V345"/>
    </row>
    <row r="346" spans="1:22" x14ac:dyDescent="0.25">
      <c r="A346"/>
      <c r="K346"/>
      <c r="V346"/>
    </row>
    <row r="347" spans="1:22" x14ac:dyDescent="0.25">
      <c r="A347"/>
      <c r="K347"/>
      <c r="V347"/>
    </row>
    <row r="348" spans="1:22" x14ac:dyDescent="0.25">
      <c r="A348"/>
      <c r="K348"/>
      <c r="V348"/>
    </row>
    <row r="349" spans="1:22" x14ac:dyDescent="0.25">
      <c r="A349"/>
      <c r="K349"/>
      <c r="V349"/>
    </row>
    <row r="350" spans="1:22" x14ac:dyDescent="0.25">
      <c r="A350"/>
      <c r="K350"/>
      <c r="V350"/>
    </row>
    <row r="351" spans="1:22" x14ac:dyDescent="0.25">
      <c r="A351"/>
      <c r="K351"/>
      <c r="V351"/>
    </row>
    <row r="352" spans="1:22" x14ac:dyDescent="0.25">
      <c r="A352"/>
      <c r="K352"/>
      <c r="V352"/>
    </row>
    <row r="353" spans="1:22" x14ac:dyDescent="0.25">
      <c r="A353"/>
      <c r="K353"/>
      <c r="V353"/>
    </row>
    <row r="354" spans="1:22" x14ac:dyDescent="0.25">
      <c r="A354"/>
      <c r="K354"/>
      <c r="V354"/>
    </row>
    <row r="355" spans="1:22" x14ac:dyDescent="0.25">
      <c r="A355"/>
      <c r="K355"/>
      <c r="V355"/>
    </row>
    <row r="356" spans="1:22" x14ac:dyDescent="0.25">
      <c r="A356"/>
      <c r="K356"/>
      <c r="V356"/>
    </row>
    <row r="357" spans="1:22" x14ac:dyDescent="0.25">
      <c r="A357"/>
      <c r="K357"/>
      <c r="V357"/>
    </row>
    <row r="358" spans="1:22" x14ac:dyDescent="0.25">
      <c r="A358"/>
      <c r="K358"/>
      <c r="V358"/>
    </row>
    <row r="359" spans="1:22" x14ac:dyDescent="0.25">
      <c r="A359"/>
      <c r="K359"/>
      <c r="V359"/>
    </row>
    <row r="360" spans="1:22" x14ac:dyDescent="0.25">
      <c r="A360"/>
      <c r="K360"/>
      <c r="V360"/>
    </row>
    <row r="361" spans="1:22" x14ac:dyDescent="0.25">
      <c r="A361"/>
      <c r="K361"/>
      <c r="V361"/>
    </row>
    <row r="362" spans="1:22" x14ac:dyDescent="0.25">
      <c r="A362"/>
      <c r="K362"/>
      <c r="V362"/>
    </row>
    <row r="363" spans="1:22" x14ac:dyDescent="0.25">
      <c r="A363"/>
      <c r="K363"/>
      <c r="V363"/>
    </row>
    <row r="364" spans="1:22" x14ac:dyDescent="0.25">
      <c r="A364"/>
      <c r="K364"/>
      <c r="V364"/>
    </row>
    <row r="365" spans="1:22" x14ac:dyDescent="0.25">
      <c r="A365"/>
      <c r="K365"/>
      <c r="V365"/>
    </row>
    <row r="366" spans="1:22" x14ac:dyDescent="0.25">
      <c r="A366"/>
      <c r="K366"/>
      <c r="V366"/>
    </row>
    <row r="367" spans="1:22" x14ac:dyDescent="0.25">
      <c r="A367"/>
      <c r="K367"/>
      <c r="V367"/>
    </row>
    <row r="368" spans="1:22" x14ac:dyDescent="0.25">
      <c r="A368"/>
      <c r="K368"/>
      <c r="V368"/>
    </row>
    <row r="369" spans="1:22" x14ac:dyDescent="0.25">
      <c r="A369"/>
      <c r="K369"/>
      <c r="V369"/>
    </row>
    <row r="370" spans="1:22" x14ac:dyDescent="0.25">
      <c r="A370"/>
      <c r="K370"/>
      <c r="V370"/>
    </row>
    <row r="371" spans="1:22" x14ac:dyDescent="0.25">
      <c r="A371"/>
      <c r="K371"/>
      <c r="V371"/>
    </row>
    <row r="372" spans="1:22" x14ac:dyDescent="0.25">
      <c r="A372"/>
      <c r="K372"/>
      <c r="V372"/>
    </row>
    <row r="373" spans="1:22" x14ac:dyDescent="0.25">
      <c r="A373"/>
      <c r="K373"/>
      <c r="V373"/>
    </row>
    <row r="374" spans="1:22" x14ac:dyDescent="0.25">
      <c r="A374"/>
      <c r="K374"/>
      <c r="V374"/>
    </row>
    <row r="375" spans="1:22" x14ac:dyDescent="0.25">
      <c r="A375"/>
      <c r="K375"/>
      <c r="V375"/>
    </row>
    <row r="376" spans="1:22" x14ac:dyDescent="0.25">
      <c r="A376"/>
      <c r="K376"/>
      <c r="V376"/>
    </row>
    <row r="377" spans="1:22" x14ac:dyDescent="0.25">
      <c r="A377"/>
      <c r="K377"/>
      <c r="V377"/>
    </row>
    <row r="378" spans="1:22" x14ac:dyDescent="0.25">
      <c r="A378"/>
      <c r="K378"/>
      <c r="V378"/>
    </row>
    <row r="379" spans="1:22" x14ac:dyDescent="0.25">
      <c r="A379"/>
      <c r="K379"/>
      <c r="V379"/>
    </row>
    <row r="380" spans="1:22" x14ac:dyDescent="0.25">
      <c r="A380"/>
      <c r="K380"/>
      <c r="V380"/>
    </row>
    <row r="381" spans="1:22" x14ac:dyDescent="0.25">
      <c r="A381"/>
      <c r="K381"/>
      <c r="V381"/>
    </row>
    <row r="382" spans="1:22" x14ac:dyDescent="0.25">
      <c r="A382"/>
      <c r="K382"/>
      <c r="V382"/>
    </row>
    <row r="383" spans="1:22" x14ac:dyDescent="0.25">
      <c r="A383"/>
      <c r="K383"/>
      <c r="V383"/>
    </row>
    <row r="384" spans="1:22" x14ac:dyDescent="0.25">
      <c r="A384"/>
      <c r="K384"/>
      <c r="V384"/>
    </row>
    <row r="385" spans="1:22" x14ac:dyDescent="0.25">
      <c r="A385"/>
      <c r="K385"/>
      <c r="V385"/>
    </row>
    <row r="386" spans="1:22" x14ac:dyDescent="0.25">
      <c r="A386"/>
      <c r="K386"/>
      <c r="V386"/>
    </row>
    <row r="387" spans="1:22" x14ac:dyDescent="0.25">
      <c r="A387"/>
      <c r="K387"/>
      <c r="V387"/>
    </row>
    <row r="388" spans="1:22" x14ac:dyDescent="0.25">
      <c r="A388"/>
      <c r="K388"/>
      <c r="V388"/>
    </row>
    <row r="389" spans="1:22" x14ac:dyDescent="0.25">
      <c r="A389"/>
      <c r="K389"/>
      <c r="V389"/>
    </row>
    <row r="390" spans="1:22" x14ac:dyDescent="0.25">
      <c r="A390"/>
      <c r="K390"/>
      <c r="V390"/>
    </row>
    <row r="391" spans="1:22" x14ac:dyDescent="0.25">
      <c r="A391"/>
      <c r="K391"/>
      <c r="V391"/>
    </row>
    <row r="392" spans="1:22" x14ac:dyDescent="0.25">
      <c r="A392"/>
      <c r="K392"/>
      <c r="V392"/>
    </row>
    <row r="393" spans="1:22" x14ac:dyDescent="0.25">
      <c r="A393"/>
      <c r="K393"/>
      <c r="V393"/>
    </row>
    <row r="394" spans="1:22" x14ac:dyDescent="0.25">
      <c r="A394"/>
      <c r="K394"/>
      <c r="V394"/>
    </row>
    <row r="395" spans="1:22" x14ac:dyDescent="0.25">
      <c r="A395"/>
      <c r="K395"/>
      <c r="V395"/>
    </row>
    <row r="396" spans="1:22" x14ac:dyDescent="0.25">
      <c r="A396"/>
      <c r="K396"/>
      <c r="V396"/>
    </row>
    <row r="397" spans="1:22" x14ac:dyDescent="0.25">
      <c r="A397"/>
      <c r="K397"/>
      <c r="V397"/>
    </row>
    <row r="398" spans="1:22" x14ac:dyDescent="0.25">
      <c r="A398"/>
      <c r="K398"/>
      <c r="V398"/>
    </row>
    <row r="399" spans="1:22" x14ac:dyDescent="0.25">
      <c r="A399"/>
      <c r="K399"/>
      <c r="V399"/>
    </row>
    <row r="400" spans="1:22" x14ac:dyDescent="0.25">
      <c r="A400"/>
      <c r="K400"/>
      <c r="V400"/>
    </row>
    <row r="401" spans="1:22" x14ac:dyDescent="0.25">
      <c r="A401"/>
      <c r="K401"/>
      <c r="V401"/>
    </row>
    <row r="402" spans="1:22" x14ac:dyDescent="0.25">
      <c r="A402"/>
      <c r="K402"/>
      <c r="V402"/>
    </row>
    <row r="403" spans="1:22" x14ac:dyDescent="0.25">
      <c r="A403"/>
      <c r="K403"/>
      <c r="V403"/>
    </row>
    <row r="404" spans="1:22" x14ac:dyDescent="0.25">
      <c r="A404"/>
      <c r="K404"/>
      <c r="V404"/>
    </row>
    <row r="405" spans="1:22" x14ac:dyDescent="0.25">
      <c r="A405"/>
      <c r="K405"/>
      <c r="V405"/>
    </row>
    <row r="406" spans="1:22" x14ac:dyDescent="0.25">
      <c r="A406"/>
      <c r="K406"/>
      <c r="V406"/>
    </row>
    <row r="407" spans="1:22" x14ac:dyDescent="0.25">
      <c r="A407"/>
      <c r="K407"/>
      <c r="V407"/>
    </row>
    <row r="408" spans="1:22" x14ac:dyDescent="0.25">
      <c r="A408"/>
      <c r="K408"/>
      <c r="V408"/>
    </row>
    <row r="409" spans="1:22" x14ac:dyDescent="0.25">
      <c r="A409"/>
      <c r="K409"/>
      <c r="V409"/>
    </row>
    <row r="410" spans="1:22" x14ac:dyDescent="0.25">
      <c r="A410"/>
      <c r="K410"/>
      <c r="V410"/>
    </row>
    <row r="411" spans="1:22" x14ac:dyDescent="0.25">
      <c r="A411"/>
      <c r="K411"/>
      <c r="V411"/>
    </row>
    <row r="412" spans="1:22" x14ac:dyDescent="0.25">
      <c r="A412"/>
      <c r="K412"/>
      <c r="V412"/>
    </row>
    <row r="413" spans="1:22" x14ac:dyDescent="0.25">
      <c r="A413"/>
      <c r="K413"/>
      <c r="V413"/>
    </row>
    <row r="414" spans="1:22" x14ac:dyDescent="0.25">
      <c r="A414"/>
      <c r="K414"/>
      <c r="V414"/>
    </row>
    <row r="415" spans="1:22" x14ac:dyDescent="0.25">
      <c r="A415"/>
      <c r="K415"/>
      <c r="V415"/>
    </row>
    <row r="416" spans="1:22" x14ac:dyDescent="0.25">
      <c r="A416"/>
      <c r="K416"/>
      <c r="V416"/>
    </row>
    <row r="417" spans="1:22" x14ac:dyDescent="0.25">
      <c r="A417"/>
      <c r="K417"/>
      <c r="V417"/>
    </row>
    <row r="418" spans="1:22" x14ac:dyDescent="0.25">
      <c r="A418"/>
      <c r="K418"/>
      <c r="V418"/>
    </row>
    <row r="419" spans="1:22" x14ac:dyDescent="0.25">
      <c r="A419"/>
      <c r="K419"/>
      <c r="V419"/>
    </row>
    <row r="420" spans="1:22" x14ac:dyDescent="0.25">
      <c r="A420"/>
      <c r="K420"/>
      <c r="V420"/>
    </row>
    <row r="421" spans="1:22" x14ac:dyDescent="0.25">
      <c r="A421"/>
      <c r="K421"/>
      <c r="V421"/>
    </row>
    <row r="422" spans="1:22" x14ac:dyDescent="0.25">
      <c r="A422"/>
      <c r="K422"/>
      <c r="V422"/>
    </row>
    <row r="423" spans="1:22" x14ac:dyDescent="0.25">
      <c r="A423"/>
      <c r="K423"/>
      <c r="V423"/>
    </row>
    <row r="424" spans="1:22" x14ac:dyDescent="0.25">
      <c r="A424"/>
      <c r="K424"/>
      <c r="V424"/>
    </row>
    <row r="425" spans="1:22" x14ac:dyDescent="0.25">
      <c r="A425"/>
      <c r="K425"/>
      <c r="V425"/>
    </row>
    <row r="426" spans="1:22" x14ac:dyDescent="0.25">
      <c r="A426"/>
      <c r="K426"/>
      <c r="V426"/>
    </row>
    <row r="427" spans="1:22" x14ac:dyDescent="0.25">
      <c r="A427"/>
      <c r="K427"/>
      <c r="V427"/>
    </row>
    <row r="428" spans="1:22" x14ac:dyDescent="0.25">
      <c r="A428"/>
      <c r="K428"/>
      <c r="V428"/>
    </row>
    <row r="429" spans="1:22" x14ac:dyDescent="0.25">
      <c r="A429"/>
      <c r="K429"/>
      <c r="V429"/>
    </row>
    <row r="430" spans="1:22" x14ac:dyDescent="0.25">
      <c r="A430"/>
      <c r="K430"/>
      <c r="V430"/>
    </row>
    <row r="431" spans="1:22" x14ac:dyDescent="0.25">
      <c r="A431"/>
      <c r="K431"/>
      <c r="V431"/>
    </row>
    <row r="432" spans="1:22" x14ac:dyDescent="0.25">
      <c r="A432"/>
      <c r="K432"/>
      <c r="V432"/>
    </row>
    <row r="433" spans="1:22" x14ac:dyDescent="0.25">
      <c r="A433"/>
      <c r="K433"/>
      <c r="V433"/>
    </row>
    <row r="434" spans="1:22" x14ac:dyDescent="0.25">
      <c r="A434"/>
      <c r="K434"/>
      <c r="V434"/>
    </row>
    <row r="435" spans="1:22" x14ac:dyDescent="0.25">
      <c r="A435"/>
      <c r="K435"/>
      <c r="V435"/>
    </row>
    <row r="436" spans="1:22" x14ac:dyDescent="0.25">
      <c r="A436"/>
      <c r="K436"/>
      <c r="V436"/>
    </row>
    <row r="437" spans="1:22" x14ac:dyDescent="0.25">
      <c r="A437"/>
      <c r="K437"/>
      <c r="V437"/>
    </row>
    <row r="438" spans="1:22" x14ac:dyDescent="0.25">
      <c r="A438"/>
      <c r="K438"/>
      <c r="V438"/>
    </row>
    <row r="439" spans="1:22" x14ac:dyDescent="0.25">
      <c r="A439"/>
      <c r="K439"/>
      <c r="V439"/>
    </row>
    <row r="440" spans="1:22" x14ac:dyDescent="0.25">
      <c r="A440"/>
      <c r="K440"/>
      <c r="V440"/>
    </row>
    <row r="441" spans="1:22" x14ac:dyDescent="0.25">
      <c r="A441"/>
      <c r="K441"/>
      <c r="V441"/>
    </row>
    <row r="442" spans="1:22" x14ac:dyDescent="0.25">
      <c r="A442"/>
      <c r="K442"/>
      <c r="V442"/>
    </row>
    <row r="443" spans="1:22" x14ac:dyDescent="0.25">
      <c r="A443"/>
      <c r="K443"/>
      <c r="V443"/>
    </row>
    <row r="444" spans="1:22" x14ac:dyDescent="0.25">
      <c r="A444"/>
      <c r="K444"/>
      <c r="V444"/>
    </row>
    <row r="445" spans="1:22" x14ac:dyDescent="0.25">
      <c r="A445"/>
      <c r="K445"/>
      <c r="V445"/>
    </row>
    <row r="446" spans="1:22" x14ac:dyDescent="0.25">
      <c r="A446"/>
      <c r="K446"/>
      <c r="V446"/>
    </row>
    <row r="447" spans="1:22" x14ac:dyDescent="0.25">
      <c r="A447"/>
      <c r="K447"/>
      <c r="V447"/>
    </row>
    <row r="448" spans="1:22" x14ac:dyDescent="0.25">
      <c r="A448"/>
      <c r="K448"/>
      <c r="V448"/>
    </row>
    <row r="449" spans="1:22" x14ac:dyDescent="0.25">
      <c r="A449"/>
      <c r="K449"/>
      <c r="V449"/>
    </row>
    <row r="450" spans="1:22" x14ac:dyDescent="0.25">
      <c r="A450"/>
      <c r="K450"/>
      <c r="V450"/>
    </row>
    <row r="451" spans="1:22" x14ac:dyDescent="0.25">
      <c r="A451"/>
      <c r="K451"/>
      <c r="V451"/>
    </row>
    <row r="452" spans="1:22" x14ac:dyDescent="0.25">
      <c r="A452"/>
      <c r="K452"/>
      <c r="V452"/>
    </row>
    <row r="453" spans="1:22" x14ac:dyDescent="0.25">
      <c r="A453"/>
      <c r="K453"/>
      <c r="V453"/>
    </row>
    <row r="454" spans="1:22" x14ac:dyDescent="0.25">
      <c r="A454"/>
      <c r="K454"/>
      <c r="V454"/>
    </row>
    <row r="455" spans="1:22" x14ac:dyDescent="0.25">
      <c r="A455"/>
      <c r="K455"/>
      <c r="V455"/>
    </row>
    <row r="456" spans="1:22" x14ac:dyDescent="0.25">
      <c r="A456"/>
      <c r="K456"/>
      <c r="V456"/>
    </row>
    <row r="457" spans="1:22" x14ac:dyDescent="0.25">
      <c r="A457"/>
      <c r="K457"/>
      <c r="V457"/>
    </row>
    <row r="458" spans="1:22" x14ac:dyDescent="0.25">
      <c r="A458"/>
      <c r="K458"/>
      <c r="V458"/>
    </row>
    <row r="459" spans="1:22" x14ac:dyDescent="0.25">
      <c r="A459"/>
      <c r="K459"/>
      <c r="V459"/>
    </row>
    <row r="460" spans="1:22" x14ac:dyDescent="0.25">
      <c r="A460"/>
      <c r="K460"/>
      <c r="V460"/>
    </row>
    <row r="461" spans="1:22" x14ac:dyDescent="0.25">
      <c r="A461"/>
      <c r="K461"/>
      <c r="V461"/>
    </row>
    <row r="462" spans="1:22" x14ac:dyDescent="0.25">
      <c r="A462"/>
      <c r="K462"/>
      <c r="V462"/>
    </row>
    <row r="463" spans="1:22" x14ac:dyDescent="0.25">
      <c r="A463"/>
      <c r="K463"/>
      <c r="V463"/>
    </row>
    <row r="464" spans="1:22" x14ac:dyDescent="0.25">
      <c r="A464"/>
      <c r="K464"/>
      <c r="V464"/>
    </row>
    <row r="465" spans="1:22" x14ac:dyDescent="0.25">
      <c r="A465"/>
      <c r="K465"/>
      <c r="V465"/>
    </row>
    <row r="466" spans="1:22" x14ac:dyDescent="0.25">
      <c r="A466"/>
      <c r="K466"/>
      <c r="V466"/>
    </row>
    <row r="467" spans="1:22" x14ac:dyDescent="0.25">
      <c r="A467"/>
      <c r="K467"/>
      <c r="V467"/>
    </row>
    <row r="468" spans="1:22" x14ac:dyDescent="0.25">
      <c r="A468"/>
      <c r="K468"/>
      <c r="V468"/>
    </row>
    <row r="469" spans="1:22" x14ac:dyDescent="0.25">
      <c r="A469"/>
      <c r="K469"/>
      <c r="V469"/>
    </row>
    <row r="470" spans="1:22" x14ac:dyDescent="0.25">
      <c r="A470"/>
      <c r="K470"/>
      <c r="V470"/>
    </row>
    <row r="471" spans="1:22" x14ac:dyDescent="0.25">
      <c r="A471"/>
      <c r="K471"/>
      <c r="V471"/>
    </row>
    <row r="472" spans="1:22" x14ac:dyDescent="0.25">
      <c r="A472"/>
      <c r="K472"/>
      <c r="V472"/>
    </row>
    <row r="473" spans="1:22" x14ac:dyDescent="0.25">
      <c r="A473"/>
      <c r="K473"/>
      <c r="V473"/>
    </row>
    <row r="474" spans="1:22" x14ac:dyDescent="0.25">
      <c r="A474"/>
      <c r="K474"/>
      <c r="V474"/>
    </row>
    <row r="475" spans="1:22" x14ac:dyDescent="0.25">
      <c r="A475"/>
      <c r="K475"/>
      <c r="V475"/>
    </row>
    <row r="476" spans="1:22" x14ac:dyDescent="0.25">
      <c r="A476"/>
      <c r="K476"/>
      <c r="V476"/>
    </row>
    <row r="477" spans="1:22" x14ac:dyDescent="0.25">
      <c r="A477"/>
      <c r="K477"/>
      <c r="V477"/>
    </row>
    <row r="478" spans="1:22" x14ac:dyDescent="0.25">
      <c r="A478"/>
      <c r="K478"/>
      <c r="V478"/>
    </row>
    <row r="479" spans="1:22" x14ac:dyDescent="0.25">
      <c r="A479"/>
      <c r="K479"/>
      <c r="V479"/>
    </row>
    <row r="480" spans="1:22" x14ac:dyDescent="0.25">
      <c r="A480"/>
      <c r="K480"/>
      <c r="V480"/>
    </row>
    <row r="481" spans="1:22" x14ac:dyDescent="0.25">
      <c r="A481"/>
      <c r="K481"/>
      <c r="V481"/>
    </row>
    <row r="482" spans="1:22" x14ac:dyDescent="0.25">
      <c r="A482"/>
      <c r="K482"/>
      <c r="V482"/>
    </row>
    <row r="483" spans="1:22" x14ac:dyDescent="0.25">
      <c r="A483"/>
      <c r="K483"/>
      <c r="V483"/>
    </row>
    <row r="484" spans="1:22" x14ac:dyDescent="0.25">
      <c r="A484"/>
      <c r="K484"/>
      <c r="V484"/>
    </row>
    <row r="485" spans="1:22" x14ac:dyDescent="0.25">
      <c r="A485"/>
      <c r="K485"/>
      <c r="V485"/>
    </row>
    <row r="486" spans="1:22" x14ac:dyDescent="0.25">
      <c r="A486"/>
      <c r="K486"/>
      <c r="V486"/>
    </row>
    <row r="487" spans="1:22" x14ac:dyDescent="0.25">
      <c r="A487"/>
      <c r="K487"/>
      <c r="V487"/>
    </row>
    <row r="488" spans="1:22" x14ac:dyDescent="0.25">
      <c r="A488"/>
      <c r="K488"/>
      <c r="V488"/>
    </row>
    <row r="489" spans="1:22" x14ac:dyDescent="0.25">
      <c r="A489"/>
      <c r="K489"/>
      <c r="V489"/>
    </row>
    <row r="490" spans="1:22" x14ac:dyDescent="0.25">
      <c r="A490"/>
      <c r="K490"/>
      <c r="V490"/>
    </row>
    <row r="491" spans="1:22" x14ac:dyDescent="0.25">
      <c r="A491"/>
      <c r="K491"/>
      <c r="V491"/>
    </row>
    <row r="492" spans="1:22" x14ac:dyDescent="0.25">
      <c r="A492"/>
      <c r="K492"/>
      <c r="V492"/>
    </row>
    <row r="493" spans="1:22" x14ac:dyDescent="0.25">
      <c r="A493"/>
      <c r="K493"/>
      <c r="V493"/>
    </row>
    <row r="494" spans="1:22" x14ac:dyDescent="0.25">
      <c r="A494"/>
      <c r="K494"/>
      <c r="V494"/>
    </row>
    <row r="495" spans="1:22" x14ac:dyDescent="0.25">
      <c r="A495"/>
      <c r="K495"/>
      <c r="V495"/>
    </row>
    <row r="496" spans="1:22" x14ac:dyDescent="0.25">
      <c r="A496"/>
      <c r="K496"/>
      <c r="V496"/>
    </row>
    <row r="497" spans="1:22" x14ac:dyDescent="0.25">
      <c r="A497"/>
      <c r="K497"/>
      <c r="V497"/>
    </row>
    <row r="498" spans="1:22" x14ac:dyDescent="0.25">
      <c r="A498"/>
      <c r="K498"/>
      <c r="V498"/>
    </row>
    <row r="499" spans="1:22" x14ac:dyDescent="0.25">
      <c r="A499"/>
      <c r="K499"/>
      <c r="V499"/>
    </row>
    <row r="500" spans="1:22" x14ac:dyDescent="0.25">
      <c r="A500"/>
      <c r="K500"/>
      <c r="V500"/>
    </row>
    <row r="501" spans="1:22" x14ac:dyDescent="0.25">
      <c r="A501"/>
      <c r="K501"/>
      <c r="V501"/>
    </row>
    <row r="502" spans="1:22" x14ac:dyDescent="0.25">
      <c r="A502"/>
      <c r="K502"/>
      <c r="V502"/>
    </row>
    <row r="503" spans="1:22" x14ac:dyDescent="0.25">
      <c r="A503"/>
      <c r="K503"/>
      <c r="V503"/>
    </row>
    <row r="504" spans="1:22" x14ac:dyDescent="0.25">
      <c r="A504"/>
      <c r="K504"/>
      <c r="V504"/>
    </row>
    <row r="505" spans="1:22" x14ac:dyDescent="0.25">
      <c r="A505"/>
      <c r="K505"/>
      <c r="V505"/>
    </row>
    <row r="506" spans="1:22" x14ac:dyDescent="0.25">
      <c r="A506"/>
      <c r="K506"/>
      <c r="V506"/>
    </row>
    <row r="507" spans="1:22" x14ac:dyDescent="0.25">
      <c r="A507"/>
      <c r="K507"/>
      <c r="V507"/>
    </row>
    <row r="508" spans="1:22" x14ac:dyDescent="0.25">
      <c r="A508"/>
      <c r="K508"/>
      <c r="V508"/>
    </row>
    <row r="509" spans="1:22" x14ac:dyDescent="0.25">
      <c r="A509"/>
      <c r="K509"/>
      <c r="V509"/>
    </row>
    <row r="510" spans="1:22" x14ac:dyDescent="0.25">
      <c r="A510"/>
      <c r="K510"/>
      <c r="V510"/>
    </row>
    <row r="511" spans="1:22" x14ac:dyDescent="0.25">
      <c r="A511"/>
      <c r="K511"/>
      <c r="V511"/>
    </row>
    <row r="512" spans="1:22" x14ac:dyDescent="0.25">
      <c r="A512"/>
      <c r="K512"/>
      <c r="V512"/>
    </row>
    <row r="513" spans="1:22" x14ac:dyDescent="0.25">
      <c r="A513"/>
      <c r="K513"/>
      <c r="V513"/>
    </row>
    <row r="514" spans="1:22" x14ac:dyDescent="0.25">
      <c r="A514"/>
      <c r="K514"/>
      <c r="V514"/>
    </row>
    <row r="515" spans="1:22" x14ac:dyDescent="0.25">
      <c r="A515"/>
      <c r="K515"/>
      <c r="V515"/>
    </row>
    <row r="516" spans="1:22" x14ac:dyDescent="0.25">
      <c r="A516"/>
      <c r="K516"/>
      <c r="V516"/>
    </row>
    <row r="517" spans="1:22" x14ac:dyDescent="0.25">
      <c r="A517"/>
      <c r="K517"/>
      <c r="V517"/>
    </row>
    <row r="518" spans="1:22" x14ac:dyDescent="0.25">
      <c r="A518"/>
      <c r="K518"/>
      <c r="V518"/>
    </row>
    <row r="519" spans="1:22" x14ac:dyDescent="0.25">
      <c r="A519"/>
      <c r="K519"/>
      <c r="V519"/>
    </row>
    <row r="520" spans="1:22" x14ac:dyDescent="0.25">
      <c r="A520"/>
      <c r="K520"/>
      <c r="V520"/>
    </row>
    <row r="521" spans="1:22" x14ac:dyDescent="0.25">
      <c r="A521"/>
      <c r="K521"/>
      <c r="V521"/>
    </row>
    <row r="522" spans="1:22" x14ac:dyDescent="0.25">
      <c r="A522"/>
      <c r="K522"/>
      <c r="V522"/>
    </row>
    <row r="523" spans="1:22" x14ac:dyDescent="0.25">
      <c r="A523"/>
      <c r="K523"/>
      <c r="V523"/>
    </row>
    <row r="524" spans="1:22" x14ac:dyDescent="0.25">
      <c r="A524"/>
      <c r="K524"/>
      <c r="V524"/>
    </row>
    <row r="525" spans="1:22" x14ac:dyDescent="0.25">
      <c r="A525"/>
      <c r="K525"/>
      <c r="V525"/>
    </row>
    <row r="526" spans="1:22" x14ac:dyDescent="0.25">
      <c r="A526"/>
      <c r="K526"/>
      <c r="V526"/>
    </row>
    <row r="527" spans="1:22" x14ac:dyDescent="0.25">
      <c r="A527"/>
      <c r="K527"/>
      <c r="V527"/>
    </row>
    <row r="528" spans="1:22" x14ac:dyDescent="0.25">
      <c r="A528"/>
      <c r="K528"/>
      <c r="V528"/>
    </row>
    <row r="529" spans="1:22" x14ac:dyDescent="0.25">
      <c r="A529"/>
      <c r="K529"/>
      <c r="V529"/>
    </row>
    <row r="530" spans="1:22" x14ac:dyDescent="0.25">
      <c r="A530"/>
      <c r="K530"/>
      <c r="V530"/>
    </row>
    <row r="531" spans="1:22" x14ac:dyDescent="0.25">
      <c r="A531"/>
      <c r="K531"/>
      <c r="V531"/>
    </row>
    <row r="532" spans="1:22" x14ac:dyDescent="0.25">
      <c r="A532"/>
      <c r="K532"/>
      <c r="V532"/>
    </row>
    <row r="533" spans="1:22" x14ac:dyDescent="0.25">
      <c r="A533"/>
      <c r="K533"/>
      <c r="V533"/>
    </row>
    <row r="534" spans="1:22" x14ac:dyDescent="0.25">
      <c r="A534"/>
      <c r="K534"/>
      <c r="V534"/>
    </row>
    <row r="535" spans="1:22" x14ac:dyDescent="0.25">
      <c r="A535"/>
      <c r="K535"/>
      <c r="V535"/>
    </row>
    <row r="536" spans="1:22" x14ac:dyDescent="0.25">
      <c r="A536"/>
      <c r="K536"/>
      <c r="V536"/>
    </row>
    <row r="537" spans="1:22" x14ac:dyDescent="0.25">
      <c r="A537"/>
      <c r="K537"/>
      <c r="V537"/>
    </row>
    <row r="538" spans="1:22" x14ac:dyDescent="0.25">
      <c r="A538"/>
      <c r="K538"/>
      <c r="V538"/>
    </row>
    <row r="539" spans="1:22" x14ac:dyDescent="0.25">
      <c r="A539"/>
      <c r="K539"/>
      <c r="V539"/>
    </row>
    <row r="540" spans="1:22" x14ac:dyDescent="0.25">
      <c r="A540"/>
      <c r="K540"/>
      <c r="V540"/>
    </row>
    <row r="541" spans="1:22" x14ac:dyDescent="0.25">
      <c r="A541"/>
      <c r="K541"/>
      <c r="V541"/>
    </row>
    <row r="542" spans="1:22" x14ac:dyDescent="0.25">
      <c r="A542"/>
      <c r="K542"/>
      <c r="V542"/>
    </row>
    <row r="543" spans="1:22" x14ac:dyDescent="0.25">
      <c r="A543"/>
      <c r="K543"/>
      <c r="V543"/>
    </row>
    <row r="544" spans="1:22" x14ac:dyDescent="0.25">
      <c r="A544"/>
      <c r="K544"/>
      <c r="V544"/>
    </row>
    <row r="545" spans="1:22" x14ac:dyDescent="0.25">
      <c r="A545"/>
      <c r="K545"/>
      <c r="V545"/>
    </row>
    <row r="546" spans="1:22" x14ac:dyDescent="0.25">
      <c r="A546"/>
      <c r="K546"/>
      <c r="V546"/>
    </row>
    <row r="547" spans="1:22" x14ac:dyDescent="0.25">
      <c r="A547"/>
      <c r="K547"/>
      <c r="V547"/>
    </row>
    <row r="548" spans="1:22" x14ac:dyDescent="0.25">
      <c r="A548"/>
      <c r="K548"/>
      <c r="V548"/>
    </row>
    <row r="549" spans="1:22" x14ac:dyDescent="0.25">
      <c r="A549"/>
      <c r="K549"/>
      <c r="V549"/>
    </row>
    <row r="550" spans="1:22" x14ac:dyDescent="0.25">
      <c r="A550"/>
      <c r="K550"/>
      <c r="V550"/>
    </row>
    <row r="551" spans="1:22" x14ac:dyDescent="0.25">
      <c r="A551"/>
      <c r="K551"/>
      <c r="V551"/>
    </row>
    <row r="552" spans="1:22" x14ac:dyDescent="0.25">
      <c r="A552"/>
      <c r="K552"/>
      <c r="V552"/>
    </row>
    <row r="553" spans="1:22" x14ac:dyDescent="0.25">
      <c r="A553"/>
      <c r="K553"/>
      <c r="V553"/>
    </row>
    <row r="554" spans="1:22" x14ac:dyDescent="0.25">
      <c r="A554"/>
      <c r="K554"/>
      <c r="V554"/>
    </row>
    <row r="555" spans="1:22" x14ac:dyDescent="0.25">
      <c r="A555"/>
      <c r="K555"/>
      <c r="V555"/>
    </row>
    <row r="556" spans="1:22" x14ac:dyDescent="0.25">
      <c r="A556"/>
      <c r="K556"/>
      <c r="V556"/>
    </row>
    <row r="557" spans="1:22" x14ac:dyDescent="0.25">
      <c r="A557"/>
      <c r="K557"/>
      <c r="V557"/>
    </row>
    <row r="558" spans="1:22" x14ac:dyDescent="0.25">
      <c r="A558"/>
      <c r="K558"/>
      <c r="V558"/>
    </row>
    <row r="559" spans="1:22" x14ac:dyDescent="0.25">
      <c r="A559"/>
      <c r="K559"/>
      <c r="V559"/>
    </row>
    <row r="560" spans="1:22" x14ac:dyDescent="0.25">
      <c r="A560"/>
      <c r="K560"/>
      <c r="V560"/>
    </row>
    <row r="561" spans="1:22" x14ac:dyDescent="0.25">
      <c r="A561"/>
      <c r="K561"/>
      <c r="V561"/>
    </row>
    <row r="562" spans="1:22" x14ac:dyDescent="0.25">
      <c r="A562"/>
      <c r="K562"/>
      <c r="V562"/>
    </row>
    <row r="563" spans="1:22" x14ac:dyDescent="0.25">
      <c r="A563"/>
      <c r="K563"/>
      <c r="V563"/>
    </row>
    <row r="564" spans="1:22" x14ac:dyDescent="0.25">
      <c r="A564"/>
      <c r="K564"/>
      <c r="V564"/>
    </row>
    <row r="565" spans="1:22" x14ac:dyDescent="0.25">
      <c r="A565"/>
      <c r="K565"/>
      <c r="V565"/>
    </row>
    <row r="566" spans="1:22" x14ac:dyDescent="0.25">
      <c r="A566"/>
      <c r="K566"/>
      <c r="V566"/>
    </row>
    <row r="567" spans="1:22" x14ac:dyDescent="0.25">
      <c r="A567"/>
      <c r="K567"/>
      <c r="V567"/>
    </row>
    <row r="568" spans="1:22" x14ac:dyDescent="0.25">
      <c r="A568"/>
      <c r="K568"/>
      <c r="V568"/>
    </row>
    <row r="569" spans="1:22" x14ac:dyDescent="0.25">
      <c r="A569"/>
      <c r="K569"/>
      <c r="V569"/>
    </row>
    <row r="570" spans="1:22" x14ac:dyDescent="0.25">
      <c r="A570"/>
      <c r="K570"/>
      <c r="V570"/>
    </row>
    <row r="571" spans="1:22" x14ac:dyDescent="0.25">
      <c r="A571"/>
      <c r="K571"/>
      <c r="V571"/>
    </row>
    <row r="572" spans="1:22" x14ac:dyDescent="0.25">
      <c r="A572"/>
      <c r="K572"/>
      <c r="V572"/>
    </row>
    <row r="573" spans="1:22" x14ac:dyDescent="0.25">
      <c r="A573"/>
      <c r="K573"/>
      <c r="V573"/>
    </row>
    <row r="574" spans="1:22" x14ac:dyDescent="0.25">
      <c r="A574"/>
      <c r="K574"/>
      <c r="V574"/>
    </row>
    <row r="575" spans="1:22" x14ac:dyDescent="0.25">
      <c r="A575"/>
      <c r="K575"/>
      <c r="V575"/>
    </row>
    <row r="576" spans="1:22" x14ac:dyDescent="0.25">
      <c r="A576"/>
      <c r="K576"/>
      <c r="V576"/>
    </row>
    <row r="577" spans="1:22" x14ac:dyDescent="0.25">
      <c r="A577"/>
      <c r="K577"/>
      <c r="V577"/>
    </row>
    <row r="578" spans="1:22" x14ac:dyDescent="0.25">
      <c r="A578"/>
      <c r="K578"/>
      <c r="V578"/>
    </row>
    <row r="579" spans="1:22" x14ac:dyDescent="0.25">
      <c r="A579"/>
      <c r="K579"/>
      <c r="V579"/>
    </row>
    <row r="580" spans="1:22" x14ac:dyDescent="0.25">
      <c r="A580"/>
      <c r="K580"/>
      <c r="V580"/>
    </row>
    <row r="581" spans="1:22" x14ac:dyDescent="0.25">
      <c r="A581"/>
      <c r="K581"/>
      <c r="V581"/>
    </row>
    <row r="582" spans="1:22" x14ac:dyDescent="0.25">
      <c r="A582"/>
      <c r="K582"/>
      <c r="V582"/>
    </row>
    <row r="583" spans="1:22" x14ac:dyDescent="0.25">
      <c r="A583"/>
      <c r="K583"/>
      <c r="V583"/>
    </row>
    <row r="584" spans="1:22" x14ac:dyDescent="0.25">
      <c r="A584"/>
      <c r="K584"/>
      <c r="V584"/>
    </row>
    <row r="585" spans="1:22" x14ac:dyDescent="0.25">
      <c r="A585"/>
      <c r="K585"/>
      <c r="V585"/>
    </row>
    <row r="586" spans="1:22" x14ac:dyDescent="0.25">
      <c r="A586"/>
      <c r="K586"/>
      <c r="V586"/>
    </row>
    <row r="587" spans="1:22" x14ac:dyDescent="0.25">
      <c r="A587"/>
      <c r="K587"/>
      <c r="V587"/>
    </row>
    <row r="588" spans="1:22" x14ac:dyDescent="0.25">
      <c r="A588"/>
      <c r="K588"/>
      <c r="V588"/>
    </row>
    <row r="589" spans="1:22" x14ac:dyDescent="0.25">
      <c r="A589"/>
      <c r="K589"/>
      <c r="V589"/>
    </row>
    <row r="590" spans="1:22" x14ac:dyDescent="0.25">
      <c r="A590"/>
      <c r="K590"/>
      <c r="V590"/>
    </row>
    <row r="591" spans="1:22" x14ac:dyDescent="0.25">
      <c r="A591"/>
      <c r="K591"/>
      <c r="V591"/>
    </row>
    <row r="592" spans="1:22" x14ac:dyDescent="0.25">
      <c r="A592"/>
      <c r="K592"/>
      <c r="V592"/>
    </row>
    <row r="593" spans="1:22" x14ac:dyDescent="0.25">
      <c r="A593"/>
      <c r="K593"/>
      <c r="V593"/>
    </row>
    <row r="594" spans="1:22" x14ac:dyDescent="0.25">
      <c r="A594"/>
      <c r="K594"/>
      <c r="V594"/>
    </row>
    <row r="595" spans="1:22" x14ac:dyDescent="0.25">
      <c r="A595"/>
      <c r="K595"/>
      <c r="V595"/>
    </row>
    <row r="596" spans="1:22" x14ac:dyDescent="0.25">
      <c r="A596"/>
      <c r="K596"/>
      <c r="V596"/>
    </row>
    <row r="597" spans="1:22" x14ac:dyDescent="0.25">
      <c r="A597"/>
      <c r="K597"/>
      <c r="V597"/>
    </row>
    <row r="598" spans="1:22" x14ac:dyDescent="0.25">
      <c r="A598"/>
      <c r="K598"/>
      <c r="V598"/>
    </row>
    <row r="599" spans="1:22" x14ac:dyDescent="0.25">
      <c r="A599"/>
      <c r="K599"/>
      <c r="V599"/>
    </row>
    <row r="600" spans="1:22" x14ac:dyDescent="0.25">
      <c r="A600"/>
      <c r="K600"/>
      <c r="V600"/>
    </row>
    <row r="601" spans="1:22" x14ac:dyDescent="0.25">
      <c r="A601"/>
      <c r="K601"/>
      <c r="V601"/>
    </row>
    <row r="602" spans="1:22" x14ac:dyDescent="0.25">
      <c r="A602"/>
      <c r="K602"/>
      <c r="V602"/>
    </row>
    <row r="603" spans="1:22" x14ac:dyDescent="0.25">
      <c r="A603"/>
      <c r="K603"/>
      <c r="V603"/>
    </row>
    <row r="604" spans="1:22" x14ac:dyDescent="0.25">
      <c r="A604"/>
      <c r="K604"/>
      <c r="V604"/>
    </row>
    <row r="605" spans="1:22" x14ac:dyDescent="0.25">
      <c r="A605"/>
      <c r="K605"/>
      <c r="V605"/>
    </row>
    <row r="606" spans="1:22" x14ac:dyDescent="0.25">
      <c r="A606"/>
      <c r="K606"/>
      <c r="V606"/>
    </row>
    <row r="607" spans="1:22" x14ac:dyDescent="0.25">
      <c r="A607"/>
      <c r="K607"/>
      <c r="V607"/>
    </row>
    <row r="608" spans="1:22" x14ac:dyDescent="0.25">
      <c r="A608"/>
      <c r="K608"/>
      <c r="V608"/>
    </row>
    <row r="609" spans="1:22" x14ac:dyDescent="0.25">
      <c r="A609"/>
      <c r="K609"/>
      <c r="V609"/>
    </row>
    <row r="610" spans="1:22" x14ac:dyDescent="0.25">
      <c r="A610"/>
      <c r="K610"/>
      <c r="V610"/>
    </row>
    <row r="611" spans="1:22" x14ac:dyDescent="0.25">
      <c r="A611"/>
      <c r="K611"/>
      <c r="V611"/>
    </row>
    <row r="612" spans="1:22" x14ac:dyDescent="0.25">
      <c r="A612"/>
      <c r="K612"/>
      <c r="V612"/>
    </row>
    <row r="613" spans="1:22" x14ac:dyDescent="0.25">
      <c r="A613"/>
      <c r="K613"/>
      <c r="V613"/>
    </row>
    <row r="614" spans="1:22" x14ac:dyDescent="0.25">
      <c r="A614"/>
      <c r="K614"/>
      <c r="V614"/>
    </row>
    <row r="615" spans="1:22" x14ac:dyDescent="0.25">
      <c r="A615"/>
      <c r="K615"/>
      <c r="V615"/>
    </row>
    <row r="616" spans="1:22" x14ac:dyDescent="0.25">
      <c r="A616"/>
      <c r="K616"/>
      <c r="V616"/>
    </row>
    <row r="617" spans="1:22" x14ac:dyDescent="0.25">
      <c r="A617"/>
      <c r="K617"/>
      <c r="V617"/>
    </row>
    <row r="618" spans="1:22" x14ac:dyDescent="0.25">
      <c r="A618"/>
      <c r="K618"/>
      <c r="V618"/>
    </row>
    <row r="619" spans="1:22" x14ac:dyDescent="0.25">
      <c r="A619"/>
      <c r="K619"/>
      <c r="V619"/>
    </row>
    <row r="620" spans="1:22" x14ac:dyDescent="0.25">
      <c r="A620"/>
      <c r="K620"/>
      <c r="V620"/>
    </row>
    <row r="621" spans="1:22" x14ac:dyDescent="0.25">
      <c r="A621"/>
      <c r="K621"/>
      <c r="V621"/>
    </row>
    <row r="622" spans="1:22" x14ac:dyDescent="0.25">
      <c r="A622"/>
      <c r="K622"/>
      <c r="V622"/>
    </row>
    <row r="623" spans="1:22" x14ac:dyDescent="0.25">
      <c r="A623"/>
      <c r="K623"/>
      <c r="V623"/>
    </row>
    <row r="624" spans="1:22" x14ac:dyDescent="0.25">
      <c r="A624"/>
      <c r="K624"/>
      <c r="V624"/>
    </row>
    <row r="625" spans="1:22" x14ac:dyDescent="0.25">
      <c r="A625"/>
      <c r="K625"/>
      <c r="V625"/>
    </row>
    <row r="626" spans="1:22" x14ac:dyDescent="0.25">
      <c r="A626"/>
      <c r="K626"/>
      <c r="V626"/>
    </row>
    <row r="627" spans="1:22" x14ac:dyDescent="0.25">
      <c r="A627"/>
      <c r="K627"/>
      <c r="V627"/>
    </row>
    <row r="628" spans="1:22" x14ac:dyDescent="0.25">
      <c r="A628"/>
      <c r="K628"/>
      <c r="V628"/>
    </row>
    <row r="629" spans="1:22" x14ac:dyDescent="0.25">
      <c r="A629"/>
      <c r="K629"/>
      <c r="V629"/>
    </row>
    <row r="630" spans="1:22" x14ac:dyDescent="0.25">
      <c r="A630"/>
      <c r="K630"/>
      <c r="V630"/>
    </row>
    <row r="631" spans="1:22" x14ac:dyDescent="0.25">
      <c r="A631"/>
      <c r="K631"/>
      <c r="V631"/>
    </row>
    <row r="632" spans="1:22" x14ac:dyDescent="0.25">
      <c r="A632"/>
      <c r="K632"/>
      <c r="V632"/>
    </row>
    <row r="633" spans="1:22" x14ac:dyDescent="0.25">
      <c r="A633"/>
      <c r="K633"/>
      <c r="V633"/>
    </row>
    <row r="634" spans="1:22" x14ac:dyDescent="0.25">
      <c r="A634"/>
      <c r="K634"/>
      <c r="V634"/>
    </row>
    <row r="635" spans="1:22" x14ac:dyDescent="0.25">
      <c r="A635"/>
      <c r="K635"/>
      <c r="V635"/>
    </row>
    <row r="636" spans="1:22" x14ac:dyDescent="0.25">
      <c r="A636"/>
      <c r="K636"/>
      <c r="V636"/>
    </row>
    <row r="637" spans="1:22" x14ac:dyDescent="0.25">
      <c r="A637"/>
      <c r="K637"/>
      <c r="V637"/>
    </row>
    <row r="638" spans="1:22" x14ac:dyDescent="0.25">
      <c r="A638"/>
      <c r="K638"/>
      <c r="V638"/>
    </row>
    <row r="639" spans="1:22" x14ac:dyDescent="0.25">
      <c r="A639"/>
      <c r="K639"/>
      <c r="V639"/>
    </row>
    <row r="640" spans="1:22" x14ac:dyDescent="0.25">
      <c r="A640"/>
      <c r="K640"/>
      <c r="V640"/>
    </row>
    <row r="641" spans="1:22" x14ac:dyDescent="0.25">
      <c r="A641"/>
      <c r="K641"/>
      <c r="V641"/>
    </row>
    <row r="642" spans="1:22" x14ac:dyDescent="0.25">
      <c r="A642"/>
      <c r="K642"/>
      <c r="V642"/>
    </row>
    <row r="643" spans="1:22" x14ac:dyDescent="0.25">
      <c r="A643"/>
      <c r="K643"/>
      <c r="V643"/>
    </row>
    <row r="644" spans="1:22" x14ac:dyDescent="0.25">
      <c r="A644"/>
      <c r="K644"/>
      <c r="V644"/>
    </row>
    <row r="645" spans="1:22" x14ac:dyDescent="0.25">
      <c r="A645"/>
      <c r="K645"/>
      <c r="V645"/>
    </row>
    <row r="646" spans="1:22" x14ac:dyDescent="0.25">
      <c r="A646"/>
      <c r="K646"/>
      <c r="V646"/>
    </row>
    <row r="647" spans="1:22" x14ac:dyDescent="0.25">
      <c r="A647"/>
      <c r="K647"/>
      <c r="V647"/>
    </row>
    <row r="648" spans="1:22" x14ac:dyDescent="0.25">
      <c r="A648"/>
      <c r="K648"/>
      <c r="V648"/>
    </row>
    <row r="649" spans="1:22" x14ac:dyDescent="0.25">
      <c r="A649"/>
      <c r="K649"/>
      <c r="V649"/>
    </row>
    <row r="650" spans="1:22" x14ac:dyDescent="0.25">
      <c r="A650"/>
      <c r="K650"/>
      <c r="V650"/>
    </row>
    <row r="651" spans="1:22" x14ac:dyDescent="0.25">
      <c r="A651"/>
      <c r="K651"/>
      <c r="V651"/>
    </row>
    <row r="652" spans="1:22" x14ac:dyDescent="0.25">
      <c r="A652"/>
      <c r="K652"/>
      <c r="V652"/>
    </row>
    <row r="653" spans="1:22" x14ac:dyDescent="0.25">
      <c r="A653"/>
      <c r="K653"/>
      <c r="V653"/>
    </row>
    <row r="654" spans="1:22" x14ac:dyDescent="0.25">
      <c r="A654"/>
      <c r="K654"/>
      <c r="V654"/>
    </row>
    <row r="655" spans="1:22" x14ac:dyDescent="0.25">
      <c r="A655"/>
      <c r="K655"/>
      <c r="V655"/>
    </row>
    <row r="656" spans="1:22" x14ac:dyDescent="0.25">
      <c r="A656"/>
      <c r="K656"/>
      <c r="V656"/>
    </row>
    <row r="657" spans="1:22" x14ac:dyDescent="0.25">
      <c r="A657"/>
      <c r="K657"/>
      <c r="V657"/>
    </row>
    <row r="658" spans="1:22" x14ac:dyDescent="0.25">
      <c r="A658"/>
      <c r="K658"/>
      <c r="V658"/>
    </row>
    <row r="659" spans="1:22" x14ac:dyDescent="0.25">
      <c r="A659"/>
      <c r="K659"/>
      <c r="V659"/>
    </row>
    <row r="660" spans="1:22" x14ac:dyDescent="0.25">
      <c r="A660"/>
      <c r="K660"/>
      <c r="V660"/>
    </row>
    <row r="661" spans="1:22" x14ac:dyDescent="0.25">
      <c r="A661"/>
      <c r="K661"/>
      <c r="V661"/>
    </row>
    <row r="662" spans="1:22" x14ac:dyDescent="0.25">
      <c r="A662"/>
      <c r="K662"/>
      <c r="V662"/>
    </row>
    <row r="663" spans="1:22" x14ac:dyDescent="0.25">
      <c r="A663"/>
      <c r="K663"/>
      <c r="V663"/>
    </row>
    <row r="664" spans="1:22" x14ac:dyDescent="0.25">
      <c r="A664"/>
      <c r="K664"/>
      <c r="V664"/>
    </row>
    <row r="665" spans="1:22" x14ac:dyDescent="0.25">
      <c r="A665"/>
      <c r="K665"/>
      <c r="V665"/>
    </row>
    <row r="666" spans="1:22" x14ac:dyDescent="0.25">
      <c r="A666"/>
      <c r="K666"/>
      <c r="V666"/>
    </row>
    <row r="667" spans="1:22" x14ac:dyDescent="0.25">
      <c r="A667"/>
      <c r="K667"/>
      <c r="V667"/>
    </row>
    <row r="668" spans="1:22" x14ac:dyDescent="0.25">
      <c r="A668"/>
      <c r="K668"/>
      <c r="V668"/>
    </row>
    <row r="669" spans="1:22" x14ac:dyDescent="0.25">
      <c r="A669"/>
      <c r="K669"/>
      <c r="V669"/>
    </row>
    <row r="670" spans="1:22" x14ac:dyDescent="0.25">
      <c r="A670"/>
      <c r="K670"/>
      <c r="V670"/>
    </row>
    <row r="671" spans="1:22" x14ac:dyDescent="0.25">
      <c r="A671"/>
      <c r="K671"/>
      <c r="V671"/>
    </row>
    <row r="672" spans="1:22" x14ac:dyDescent="0.25">
      <c r="A672"/>
      <c r="K672"/>
      <c r="V672"/>
    </row>
    <row r="673" spans="1:22" x14ac:dyDescent="0.25">
      <c r="A673"/>
      <c r="K673"/>
      <c r="V673"/>
    </row>
    <row r="674" spans="1:22" x14ac:dyDescent="0.25">
      <c r="A674"/>
      <c r="K674"/>
      <c r="V674"/>
    </row>
    <row r="675" spans="1:22" x14ac:dyDescent="0.25">
      <c r="A675"/>
      <c r="K675"/>
      <c r="V675"/>
    </row>
    <row r="676" spans="1:22" x14ac:dyDescent="0.25">
      <c r="A676"/>
      <c r="K676"/>
      <c r="V676"/>
    </row>
    <row r="677" spans="1:22" x14ac:dyDescent="0.25">
      <c r="A677"/>
      <c r="K677"/>
      <c r="V677"/>
    </row>
    <row r="678" spans="1:22" x14ac:dyDescent="0.25">
      <c r="A678"/>
      <c r="K678"/>
      <c r="V678"/>
    </row>
    <row r="679" spans="1:22" x14ac:dyDescent="0.25">
      <c r="A679"/>
      <c r="K679"/>
      <c r="V679"/>
    </row>
    <row r="680" spans="1:22" x14ac:dyDescent="0.25">
      <c r="A680"/>
      <c r="K680"/>
      <c r="V680"/>
    </row>
    <row r="681" spans="1:22" x14ac:dyDescent="0.25">
      <c r="A681"/>
      <c r="K681"/>
      <c r="V681"/>
    </row>
    <row r="682" spans="1:22" x14ac:dyDescent="0.25">
      <c r="A682"/>
      <c r="K682"/>
      <c r="V682"/>
    </row>
    <row r="683" spans="1:22" x14ac:dyDescent="0.25">
      <c r="A683"/>
      <c r="K683"/>
      <c r="V683"/>
    </row>
    <row r="684" spans="1:22" x14ac:dyDescent="0.25">
      <c r="A684"/>
      <c r="K684"/>
      <c r="V684"/>
    </row>
    <row r="685" spans="1:22" x14ac:dyDescent="0.25">
      <c r="A685"/>
      <c r="K685"/>
      <c r="V685"/>
    </row>
    <row r="686" spans="1:22" x14ac:dyDescent="0.25">
      <c r="A686"/>
      <c r="K686"/>
      <c r="V686"/>
    </row>
    <row r="687" spans="1:22" x14ac:dyDescent="0.25">
      <c r="A687"/>
      <c r="K687"/>
      <c r="V687"/>
    </row>
    <row r="688" spans="1:22" x14ac:dyDescent="0.25">
      <c r="A688"/>
      <c r="K688"/>
      <c r="V688"/>
    </row>
    <row r="689" spans="1:22" x14ac:dyDescent="0.25">
      <c r="A689"/>
      <c r="K689"/>
      <c r="V689"/>
    </row>
    <row r="690" spans="1:22" x14ac:dyDescent="0.25">
      <c r="A690"/>
      <c r="K690"/>
      <c r="V690"/>
    </row>
    <row r="691" spans="1:22" x14ac:dyDescent="0.25">
      <c r="A691"/>
      <c r="K691"/>
      <c r="V691"/>
    </row>
    <row r="692" spans="1:22" x14ac:dyDescent="0.25">
      <c r="A692"/>
      <c r="K692"/>
      <c r="V692"/>
    </row>
    <row r="693" spans="1:22" x14ac:dyDescent="0.25">
      <c r="A693"/>
      <c r="K693"/>
      <c r="V693"/>
    </row>
    <row r="694" spans="1:22" x14ac:dyDescent="0.25">
      <c r="A694"/>
      <c r="K694"/>
      <c r="V694"/>
    </row>
    <row r="695" spans="1:22" x14ac:dyDescent="0.25">
      <c r="A695"/>
      <c r="K695"/>
      <c r="V695"/>
    </row>
    <row r="696" spans="1:22" x14ac:dyDescent="0.25">
      <c r="A696"/>
      <c r="K696"/>
      <c r="V696"/>
    </row>
    <row r="697" spans="1:22" x14ac:dyDescent="0.25">
      <c r="A697"/>
      <c r="K697"/>
      <c r="V697"/>
    </row>
    <row r="698" spans="1:22" x14ac:dyDescent="0.25">
      <c r="A698"/>
      <c r="K698"/>
      <c r="V698"/>
    </row>
    <row r="699" spans="1:22" x14ac:dyDescent="0.25">
      <c r="A699"/>
      <c r="K699"/>
      <c r="V699"/>
    </row>
    <row r="700" spans="1:22" x14ac:dyDescent="0.25">
      <c r="A700"/>
      <c r="K700"/>
      <c r="V700"/>
    </row>
    <row r="701" spans="1:22" x14ac:dyDescent="0.25">
      <c r="A701"/>
      <c r="K701"/>
      <c r="V701"/>
    </row>
    <row r="702" spans="1:22" x14ac:dyDescent="0.25">
      <c r="A702"/>
      <c r="K702"/>
      <c r="V702"/>
    </row>
    <row r="703" spans="1:22" x14ac:dyDescent="0.25">
      <c r="A703"/>
      <c r="K703"/>
      <c r="V703"/>
    </row>
    <row r="704" spans="1:22" x14ac:dyDescent="0.25">
      <c r="A704"/>
      <c r="K704"/>
      <c r="V704"/>
    </row>
    <row r="705" spans="1:22" x14ac:dyDescent="0.25">
      <c r="A705"/>
      <c r="K705"/>
      <c r="V705"/>
    </row>
    <row r="706" spans="1:22" x14ac:dyDescent="0.25">
      <c r="A706"/>
      <c r="K706"/>
      <c r="V706"/>
    </row>
    <row r="707" spans="1:22" x14ac:dyDescent="0.25">
      <c r="A707"/>
      <c r="K707"/>
      <c r="V707"/>
    </row>
    <row r="708" spans="1:22" x14ac:dyDescent="0.25">
      <c r="A708"/>
      <c r="K708"/>
      <c r="V708"/>
    </row>
    <row r="709" spans="1:22" x14ac:dyDescent="0.25">
      <c r="A709"/>
      <c r="K709"/>
      <c r="V709"/>
    </row>
    <row r="710" spans="1:22" x14ac:dyDescent="0.25">
      <c r="A710"/>
      <c r="K710"/>
      <c r="V710"/>
    </row>
    <row r="711" spans="1:22" x14ac:dyDescent="0.25">
      <c r="A711"/>
      <c r="K711"/>
      <c r="V711"/>
    </row>
    <row r="712" spans="1:22" x14ac:dyDescent="0.25">
      <c r="A712"/>
      <c r="K712"/>
      <c r="V712"/>
    </row>
    <row r="713" spans="1:22" x14ac:dyDescent="0.25">
      <c r="A713"/>
      <c r="K713"/>
      <c r="V713"/>
    </row>
    <row r="714" spans="1:22" x14ac:dyDescent="0.25">
      <c r="A714"/>
      <c r="K714"/>
      <c r="V714"/>
    </row>
    <row r="715" spans="1:22" x14ac:dyDescent="0.25">
      <c r="A715"/>
      <c r="K715"/>
      <c r="V715"/>
    </row>
    <row r="716" spans="1:22" x14ac:dyDescent="0.25">
      <c r="A716"/>
      <c r="K716"/>
      <c r="V716"/>
    </row>
    <row r="717" spans="1:22" x14ac:dyDescent="0.25">
      <c r="A717"/>
      <c r="K717"/>
      <c r="V717"/>
    </row>
    <row r="718" spans="1:22" x14ac:dyDescent="0.25">
      <c r="A718"/>
      <c r="K718"/>
      <c r="V718"/>
    </row>
    <row r="719" spans="1:22" x14ac:dyDescent="0.25">
      <c r="A719"/>
      <c r="K719"/>
      <c r="V719"/>
    </row>
    <row r="720" spans="1:22" x14ac:dyDescent="0.25">
      <c r="A720"/>
      <c r="K720"/>
      <c r="V720"/>
    </row>
    <row r="721" spans="1:22" x14ac:dyDescent="0.25">
      <c r="A721"/>
      <c r="K721"/>
      <c r="V721"/>
    </row>
    <row r="722" spans="1:22" x14ac:dyDescent="0.25">
      <c r="A722"/>
      <c r="K722"/>
      <c r="V722"/>
    </row>
    <row r="723" spans="1:22" x14ac:dyDescent="0.25">
      <c r="A723"/>
      <c r="K723"/>
      <c r="V723"/>
    </row>
    <row r="724" spans="1:22" x14ac:dyDescent="0.25">
      <c r="A724"/>
      <c r="K724"/>
      <c r="V724"/>
    </row>
    <row r="725" spans="1:22" x14ac:dyDescent="0.25">
      <c r="A725"/>
      <c r="K725"/>
      <c r="V725"/>
    </row>
    <row r="726" spans="1:22" x14ac:dyDescent="0.25">
      <c r="A726"/>
      <c r="K726"/>
      <c r="V726"/>
    </row>
    <row r="727" spans="1:22" x14ac:dyDescent="0.25">
      <c r="A727"/>
      <c r="K727"/>
      <c r="V727"/>
    </row>
    <row r="728" spans="1:22" x14ac:dyDescent="0.25">
      <c r="A728"/>
      <c r="K728"/>
      <c r="V728"/>
    </row>
    <row r="729" spans="1:22" x14ac:dyDescent="0.25">
      <c r="A729"/>
      <c r="K729"/>
      <c r="V729"/>
    </row>
    <row r="730" spans="1:22" x14ac:dyDescent="0.25">
      <c r="A730"/>
      <c r="K730"/>
      <c r="V730"/>
    </row>
    <row r="731" spans="1:22" x14ac:dyDescent="0.25">
      <c r="A731"/>
      <c r="K731"/>
      <c r="V731"/>
    </row>
    <row r="732" spans="1:22" x14ac:dyDescent="0.25">
      <c r="A732"/>
      <c r="K732"/>
      <c r="V732"/>
    </row>
    <row r="733" spans="1:22" x14ac:dyDescent="0.25">
      <c r="A733"/>
      <c r="K733"/>
      <c r="V733"/>
    </row>
    <row r="734" spans="1:22" x14ac:dyDescent="0.25">
      <c r="A734"/>
      <c r="K734"/>
      <c r="V734"/>
    </row>
    <row r="735" spans="1:22" x14ac:dyDescent="0.25">
      <c r="A735"/>
      <c r="K735"/>
      <c r="V735"/>
    </row>
    <row r="736" spans="1:22" x14ac:dyDescent="0.25">
      <c r="A736"/>
      <c r="K736"/>
      <c r="V736"/>
    </row>
    <row r="737" spans="1:22" x14ac:dyDescent="0.25">
      <c r="A737"/>
      <c r="K737"/>
      <c r="V737"/>
    </row>
    <row r="738" spans="1:22" x14ac:dyDescent="0.25">
      <c r="A738"/>
      <c r="K738"/>
      <c r="V738"/>
    </row>
    <row r="739" spans="1:22" x14ac:dyDescent="0.25">
      <c r="A739"/>
      <c r="K739"/>
      <c r="V739"/>
    </row>
    <row r="740" spans="1:22" x14ac:dyDescent="0.25">
      <c r="A740"/>
      <c r="K740"/>
      <c r="V740"/>
    </row>
    <row r="741" spans="1:22" x14ac:dyDescent="0.25">
      <c r="A741"/>
      <c r="K741"/>
      <c r="V741"/>
    </row>
    <row r="742" spans="1:22" x14ac:dyDescent="0.25">
      <c r="A742"/>
      <c r="K742"/>
      <c r="V742"/>
    </row>
    <row r="743" spans="1:22" x14ac:dyDescent="0.25">
      <c r="A743"/>
      <c r="K743"/>
      <c r="V743"/>
    </row>
    <row r="744" spans="1:22" x14ac:dyDescent="0.25">
      <c r="A744"/>
      <c r="K744"/>
      <c r="V744"/>
    </row>
    <row r="745" spans="1:22" x14ac:dyDescent="0.25">
      <c r="A745"/>
      <c r="K745"/>
      <c r="V745"/>
    </row>
    <row r="746" spans="1:22" x14ac:dyDescent="0.25">
      <c r="A746"/>
      <c r="K746"/>
      <c r="V746"/>
    </row>
    <row r="747" spans="1:22" x14ac:dyDescent="0.25">
      <c r="A747"/>
      <c r="K747"/>
      <c r="V747"/>
    </row>
    <row r="748" spans="1:22" x14ac:dyDescent="0.25">
      <c r="A748"/>
      <c r="K748"/>
      <c r="V748"/>
    </row>
    <row r="749" spans="1:22" x14ac:dyDescent="0.25">
      <c r="A749"/>
      <c r="K749"/>
      <c r="V749"/>
    </row>
    <row r="750" spans="1:22" x14ac:dyDescent="0.25">
      <c r="A750"/>
      <c r="K750"/>
      <c r="V750"/>
    </row>
    <row r="751" spans="1:22" x14ac:dyDescent="0.25">
      <c r="A751"/>
      <c r="K751"/>
      <c r="V751"/>
    </row>
    <row r="752" spans="1:22" x14ac:dyDescent="0.25">
      <c r="A752"/>
      <c r="K752"/>
      <c r="V752"/>
    </row>
    <row r="753" spans="1:22" x14ac:dyDescent="0.25">
      <c r="A753"/>
      <c r="K753"/>
      <c r="V753"/>
    </row>
    <row r="754" spans="1:22" x14ac:dyDescent="0.25">
      <c r="A754"/>
      <c r="K754"/>
      <c r="V754"/>
    </row>
    <row r="755" spans="1:22" x14ac:dyDescent="0.25">
      <c r="A755"/>
      <c r="K755"/>
      <c r="V755"/>
    </row>
    <row r="756" spans="1:22" x14ac:dyDescent="0.25">
      <c r="A756"/>
      <c r="K756"/>
      <c r="V756"/>
    </row>
    <row r="757" spans="1:22" x14ac:dyDescent="0.25">
      <c r="A757"/>
      <c r="K757"/>
      <c r="V757"/>
    </row>
    <row r="758" spans="1:22" x14ac:dyDescent="0.25">
      <c r="A758"/>
      <c r="K758"/>
      <c r="V758"/>
    </row>
    <row r="759" spans="1:22" x14ac:dyDescent="0.25">
      <c r="A759"/>
      <c r="K759"/>
      <c r="V759"/>
    </row>
    <row r="760" spans="1:22" x14ac:dyDescent="0.25">
      <c r="A760"/>
      <c r="K760"/>
      <c r="V760"/>
    </row>
    <row r="761" spans="1:22" x14ac:dyDescent="0.25">
      <c r="A761"/>
      <c r="K761"/>
      <c r="V761"/>
    </row>
    <row r="762" spans="1:22" x14ac:dyDescent="0.25">
      <c r="A762"/>
      <c r="K762"/>
      <c r="V762"/>
    </row>
    <row r="763" spans="1:22" x14ac:dyDescent="0.25">
      <c r="A763"/>
      <c r="K763"/>
      <c r="V763"/>
    </row>
    <row r="764" spans="1:22" x14ac:dyDescent="0.25">
      <c r="A764"/>
      <c r="K764"/>
      <c r="V764"/>
    </row>
    <row r="765" spans="1:22" x14ac:dyDescent="0.25">
      <c r="A765"/>
      <c r="K765"/>
      <c r="V765"/>
    </row>
    <row r="766" spans="1:22" x14ac:dyDescent="0.25">
      <c r="A766"/>
      <c r="K766"/>
      <c r="V766"/>
    </row>
    <row r="767" spans="1:22" x14ac:dyDescent="0.25">
      <c r="A767"/>
      <c r="K767"/>
      <c r="V767"/>
    </row>
    <row r="768" spans="1:22" x14ac:dyDescent="0.25">
      <c r="A768"/>
      <c r="K768"/>
      <c r="V768"/>
    </row>
    <row r="769" spans="1:22" x14ac:dyDescent="0.25">
      <c r="A769"/>
      <c r="K769"/>
      <c r="V769"/>
    </row>
    <row r="770" spans="1:22" x14ac:dyDescent="0.25">
      <c r="A770"/>
      <c r="K770"/>
      <c r="V770"/>
    </row>
    <row r="771" spans="1:22" x14ac:dyDescent="0.25">
      <c r="A771"/>
      <c r="K771"/>
      <c r="V771"/>
    </row>
    <row r="772" spans="1:22" x14ac:dyDescent="0.25">
      <c r="A772"/>
      <c r="K772"/>
      <c r="V772"/>
    </row>
    <row r="773" spans="1:22" x14ac:dyDescent="0.25">
      <c r="A773"/>
      <c r="K773"/>
      <c r="V773"/>
    </row>
    <row r="774" spans="1:22" x14ac:dyDescent="0.25">
      <c r="A774"/>
      <c r="K774"/>
      <c r="V774"/>
    </row>
    <row r="775" spans="1:22" x14ac:dyDescent="0.25">
      <c r="A775"/>
      <c r="K775"/>
      <c r="V775"/>
    </row>
    <row r="776" spans="1:22" x14ac:dyDescent="0.25">
      <c r="A776"/>
      <c r="K776"/>
      <c r="V776"/>
    </row>
    <row r="777" spans="1:22" x14ac:dyDescent="0.25">
      <c r="A777"/>
      <c r="K777"/>
      <c r="V777"/>
    </row>
    <row r="778" spans="1:22" x14ac:dyDescent="0.25">
      <c r="A778"/>
      <c r="K778"/>
      <c r="V778"/>
    </row>
    <row r="779" spans="1:22" x14ac:dyDescent="0.25">
      <c r="A779"/>
      <c r="K779"/>
      <c r="V779"/>
    </row>
    <row r="780" spans="1:22" x14ac:dyDescent="0.25">
      <c r="A780"/>
      <c r="K780"/>
      <c r="V780"/>
    </row>
    <row r="781" spans="1:22" x14ac:dyDescent="0.25">
      <c r="A781"/>
      <c r="K781"/>
      <c r="V781"/>
    </row>
    <row r="782" spans="1:22" x14ac:dyDescent="0.25">
      <c r="A782"/>
      <c r="K782"/>
      <c r="V782"/>
    </row>
    <row r="783" spans="1:22" x14ac:dyDescent="0.25">
      <c r="A783"/>
      <c r="K783"/>
      <c r="V783"/>
    </row>
    <row r="784" spans="1:22" x14ac:dyDescent="0.25">
      <c r="A784"/>
      <c r="K784"/>
      <c r="V784"/>
    </row>
    <row r="785" spans="1:22" x14ac:dyDescent="0.25">
      <c r="A785"/>
      <c r="K785"/>
      <c r="V785"/>
    </row>
    <row r="786" spans="1:22" x14ac:dyDescent="0.25">
      <c r="A786"/>
      <c r="K786"/>
      <c r="V786"/>
    </row>
    <row r="787" spans="1:22" x14ac:dyDescent="0.25">
      <c r="A787"/>
      <c r="K787"/>
      <c r="V787"/>
    </row>
    <row r="788" spans="1:22" x14ac:dyDescent="0.25">
      <c r="A788"/>
      <c r="K788"/>
      <c r="V788"/>
    </row>
    <row r="789" spans="1:22" x14ac:dyDescent="0.25">
      <c r="A789"/>
      <c r="K789"/>
      <c r="V789"/>
    </row>
    <row r="790" spans="1:22" x14ac:dyDescent="0.25">
      <c r="A790"/>
      <c r="K790"/>
      <c r="V790"/>
    </row>
    <row r="791" spans="1:22" x14ac:dyDescent="0.25">
      <c r="A791"/>
      <c r="K791"/>
      <c r="V791"/>
    </row>
    <row r="792" spans="1:22" x14ac:dyDescent="0.25">
      <c r="A792"/>
      <c r="K792"/>
      <c r="V792"/>
    </row>
    <row r="793" spans="1:22" x14ac:dyDescent="0.25">
      <c r="A793"/>
      <c r="K793"/>
      <c r="V793"/>
    </row>
    <row r="794" spans="1:22" x14ac:dyDescent="0.25">
      <c r="A794"/>
      <c r="K794"/>
      <c r="V794"/>
    </row>
    <row r="795" spans="1:22" x14ac:dyDescent="0.25">
      <c r="A795"/>
      <c r="K795"/>
      <c r="V795"/>
    </row>
    <row r="796" spans="1:22" x14ac:dyDescent="0.25">
      <c r="A796"/>
      <c r="K796"/>
      <c r="V796"/>
    </row>
    <row r="797" spans="1:22" x14ac:dyDescent="0.25">
      <c r="A797"/>
      <c r="K797"/>
      <c r="V797"/>
    </row>
    <row r="798" spans="1:22" x14ac:dyDescent="0.25">
      <c r="A798"/>
      <c r="K798"/>
      <c r="V798"/>
    </row>
    <row r="799" spans="1:22" x14ac:dyDescent="0.25">
      <c r="A799"/>
      <c r="K799"/>
      <c r="V799"/>
    </row>
    <row r="800" spans="1:22" x14ac:dyDescent="0.25">
      <c r="A800"/>
      <c r="K800"/>
      <c r="V800"/>
    </row>
    <row r="801" spans="1:22" x14ac:dyDescent="0.25">
      <c r="A801"/>
      <c r="K801"/>
      <c r="V801"/>
    </row>
    <row r="802" spans="1:22" x14ac:dyDescent="0.25">
      <c r="A802"/>
      <c r="K802"/>
      <c r="V802"/>
    </row>
    <row r="803" spans="1:22" x14ac:dyDescent="0.25">
      <c r="A803"/>
      <c r="K803"/>
      <c r="V803"/>
    </row>
    <row r="804" spans="1:22" x14ac:dyDescent="0.25">
      <c r="A804"/>
      <c r="K804"/>
      <c r="V804"/>
    </row>
    <row r="805" spans="1:22" x14ac:dyDescent="0.25">
      <c r="A805"/>
      <c r="K805"/>
      <c r="V805"/>
    </row>
    <row r="806" spans="1:22" x14ac:dyDescent="0.25">
      <c r="A806"/>
      <c r="K806"/>
      <c r="V806"/>
    </row>
    <row r="807" spans="1:22" x14ac:dyDescent="0.25">
      <c r="A807"/>
      <c r="K807"/>
      <c r="V807"/>
    </row>
    <row r="808" spans="1:22" x14ac:dyDescent="0.25">
      <c r="A808"/>
      <c r="K808"/>
      <c r="V808"/>
    </row>
    <row r="809" spans="1:22" x14ac:dyDescent="0.25">
      <c r="A809"/>
      <c r="K809"/>
      <c r="V809"/>
    </row>
    <row r="810" spans="1:22" x14ac:dyDescent="0.25">
      <c r="A810"/>
      <c r="K810"/>
      <c r="V810"/>
    </row>
    <row r="811" spans="1:22" x14ac:dyDescent="0.25">
      <c r="A811"/>
      <c r="K811"/>
      <c r="V811"/>
    </row>
    <row r="812" spans="1:22" x14ac:dyDescent="0.25">
      <c r="A812"/>
      <c r="K812"/>
      <c r="V812"/>
    </row>
    <row r="813" spans="1:22" x14ac:dyDescent="0.25">
      <c r="A813"/>
      <c r="K813"/>
      <c r="V813"/>
    </row>
    <row r="814" spans="1:22" x14ac:dyDescent="0.25">
      <c r="A814"/>
      <c r="K814"/>
      <c r="V814"/>
    </row>
    <row r="815" spans="1:22" x14ac:dyDescent="0.25">
      <c r="A815"/>
      <c r="K815"/>
      <c r="V815"/>
    </row>
    <row r="816" spans="1:22" x14ac:dyDescent="0.25">
      <c r="A816"/>
      <c r="K816"/>
      <c r="V816"/>
    </row>
    <row r="817" spans="1:22" x14ac:dyDescent="0.25">
      <c r="A817"/>
      <c r="K817"/>
      <c r="V817"/>
    </row>
    <row r="818" spans="1:22" x14ac:dyDescent="0.25">
      <c r="A818"/>
      <c r="K818"/>
      <c r="V818"/>
    </row>
    <row r="819" spans="1:22" x14ac:dyDescent="0.25">
      <c r="A819"/>
      <c r="K819"/>
      <c r="V819"/>
    </row>
    <row r="820" spans="1:22" x14ac:dyDescent="0.25">
      <c r="A820"/>
      <c r="K820"/>
      <c r="V820"/>
    </row>
    <row r="821" spans="1:22" x14ac:dyDescent="0.25">
      <c r="A821"/>
      <c r="K821"/>
      <c r="V821"/>
    </row>
    <row r="822" spans="1:22" x14ac:dyDescent="0.25">
      <c r="A822"/>
      <c r="K822"/>
      <c r="V822"/>
    </row>
    <row r="823" spans="1:22" x14ac:dyDescent="0.25">
      <c r="A823"/>
      <c r="K823"/>
      <c r="V823"/>
    </row>
    <row r="824" spans="1:22" x14ac:dyDescent="0.25">
      <c r="A824"/>
      <c r="K824"/>
      <c r="V824"/>
    </row>
    <row r="825" spans="1:22" x14ac:dyDescent="0.25">
      <c r="A825"/>
      <c r="K825"/>
      <c r="V825"/>
    </row>
    <row r="826" spans="1:22" x14ac:dyDescent="0.25">
      <c r="A826"/>
      <c r="K826"/>
      <c r="V826"/>
    </row>
    <row r="827" spans="1:22" x14ac:dyDescent="0.25">
      <c r="A827"/>
      <c r="K827"/>
      <c r="V827"/>
    </row>
    <row r="828" spans="1:22" x14ac:dyDescent="0.25">
      <c r="A828"/>
      <c r="K828"/>
      <c r="V828"/>
    </row>
    <row r="829" spans="1:22" x14ac:dyDescent="0.25">
      <c r="A829"/>
      <c r="K829"/>
      <c r="V829"/>
    </row>
    <row r="830" spans="1:22" x14ac:dyDescent="0.25">
      <c r="A830"/>
      <c r="K830"/>
      <c r="V830"/>
    </row>
    <row r="831" spans="1:22" x14ac:dyDescent="0.25">
      <c r="A831"/>
      <c r="K831"/>
      <c r="V831"/>
    </row>
    <row r="832" spans="1:22" x14ac:dyDescent="0.25">
      <c r="A832"/>
      <c r="K832"/>
      <c r="V832"/>
    </row>
    <row r="833" spans="1:22" x14ac:dyDescent="0.25">
      <c r="A833"/>
      <c r="K833"/>
      <c r="V833"/>
    </row>
    <row r="834" spans="1:22" x14ac:dyDescent="0.25">
      <c r="A834"/>
      <c r="K834"/>
      <c r="V834"/>
    </row>
    <row r="835" spans="1:22" x14ac:dyDescent="0.25">
      <c r="A835"/>
      <c r="K835"/>
      <c r="V835"/>
    </row>
    <row r="836" spans="1:22" x14ac:dyDescent="0.25">
      <c r="A836"/>
      <c r="K836"/>
      <c r="V836"/>
    </row>
    <row r="837" spans="1:22" x14ac:dyDescent="0.25">
      <c r="A837"/>
      <c r="K837"/>
      <c r="V837"/>
    </row>
    <row r="838" spans="1:22" x14ac:dyDescent="0.25">
      <c r="A838"/>
      <c r="K838"/>
      <c r="V838"/>
    </row>
    <row r="839" spans="1:22" x14ac:dyDescent="0.25">
      <c r="A839"/>
      <c r="K839"/>
      <c r="V839"/>
    </row>
    <row r="840" spans="1:22" x14ac:dyDescent="0.25">
      <c r="A840"/>
      <c r="K840"/>
      <c r="V840"/>
    </row>
    <row r="841" spans="1:22" x14ac:dyDescent="0.25">
      <c r="A841"/>
      <c r="K841"/>
      <c r="V841"/>
    </row>
    <row r="842" spans="1:22" x14ac:dyDescent="0.25">
      <c r="A842"/>
      <c r="K842"/>
      <c r="V842"/>
    </row>
    <row r="843" spans="1:22" x14ac:dyDescent="0.25">
      <c r="A843"/>
      <c r="K843"/>
      <c r="V843"/>
    </row>
    <row r="844" spans="1:22" x14ac:dyDescent="0.25">
      <c r="A844"/>
      <c r="K844"/>
      <c r="V844"/>
    </row>
    <row r="845" spans="1:22" x14ac:dyDescent="0.25">
      <c r="A845"/>
      <c r="K845"/>
      <c r="V845"/>
    </row>
    <row r="846" spans="1:22" x14ac:dyDescent="0.25">
      <c r="A846"/>
      <c r="K846"/>
      <c r="V846"/>
    </row>
    <row r="847" spans="1:22" x14ac:dyDescent="0.25">
      <c r="A847"/>
      <c r="K847"/>
      <c r="V847"/>
    </row>
    <row r="848" spans="1:22" x14ac:dyDescent="0.25">
      <c r="A848"/>
      <c r="K848"/>
      <c r="V848"/>
    </row>
    <row r="849" spans="1:22" x14ac:dyDescent="0.25">
      <c r="A849"/>
      <c r="K849"/>
      <c r="V849"/>
    </row>
    <row r="850" spans="1:22" x14ac:dyDescent="0.25">
      <c r="A850"/>
      <c r="K850"/>
      <c r="V850"/>
    </row>
    <row r="851" spans="1:22" x14ac:dyDescent="0.25">
      <c r="A851"/>
      <c r="K851"/>
      <c r="V851"/>
    </row>
    <row r="852" spans="1:22" x14ac:dyDescent="0.25">
      <c r="A852"/>
      <c r="K852"/>
      <c r="V852"/>
    </row>
    <row r="853" spans="1:22" x14ac:dyDescent="0.25">
      <c r="A853"/>
      <c r="K853"/>
      <c r="V853"/>
    </row>
    <row r="854" spans="1:22" x14ac:dyDescent="0.25">
      <c r="A854"/>
      <c r="K854"/>
      <c r="V854"/>
    </row>
    <row r="855" spans="1:22" x14ac:dyDescent="0.25">
      <c r="A855"/>
      <c r="K855"/>
      <c r="V855"/>
    </row>
    <row r="856" spans="1:22" x14ac:dyDescent="0.25">
      <c r="A856"/>
      <c r="K856"/>
      <c r="V856"/>
    </row>
    <row r="857" spans="1:22" x14ac:dyDescent="0.25">
      <c r="A857"/>
      <c r="K857"/>
      <c r="V857"/>
    </row>
    <row r="858" spans="1:22" x14ac:dyDescent="0.25">
      <c r="A858"/>
      <c r="K858"/>
      <c r="V858"/>
    </row>
    <row r="859" spans="1:22" x14ac:dyDescent="0.25">
      <c r="A859"/>
      <c r="K859"/>
      <c r="V859"/>
    </row>
    <row r="860" spans="1:22" x14ac:dyDescent="0.25">
      <c r="A860"/>
      <c r="K860"/>
      <c r="V860"/>
    </row>
    <row r="861" spans="1:22" x14ac:dyDescent="0.25">
      <c r="A861"/>
      <c r="K861"/>
      <c r="V861"/>
    </row>
    <row r="862" spans="1:22" x14ac:dyDescent="0.25">
      <c r="A862"/>
      <c r="K862"/>
      <c r="V862"/>
    </row>
    <row r="863" spans="1:22" x14ac:dyDescent="0.25">
      <c r="A863"/>
      <c r="K863"/>
      <c r="V863"/>
    </row>
    <row r="864" spans="1:22" x14ac:dyDescent="0.25">
      <c r="A864"/>
      <c r="K864"/>
      <c r="V864"/>
    </row>
    <row r="865" spans="1:22" x14ac:dyDescent="0.25">
      <c r="A865"/>
      <c r="K865"/>
      <c r="V865"/>
    </row>
    <row r="866" spans="1:22" x14ac:dyDescent="0.25">
      <c r="A866"/>
      <c r="K866"/>
      <c r="V866"/>
    </row>
    <row r="867" spans="1:22" x14ac:dyDescent="0.25">
      <c r="A867"/>
      <c r="K867"/>
      <c r="V867"/>
    </row>
    <row r="868" spans="1:22" x14ac:dyDescent="0.25">
      <c r="A868"/>
      <c r="K868"/>
      <c r="V868"/>
    </row>
    <row r="869" spans="1:22" x14ac:dyDescent="0.25">
      <c r="A869"/>
      <c r="K869"/>
      <c r="V869"/>
    </row>
    <row r="870" spans="1:22" x14ac:dyDescent="0.25">
      <c r="A870"/>
      <c r="K870"/>
      <c r="V870"/>
    </row>
    <row r="871" spans="1:22" x14ac:dyDescent="0.25">
      <c r="A871"/>
      <c r="K871"/>
      <c r="V871"/>
    </row>
    <row r="872" spans="1:22" x14ac:dyDescent="0.25">
      <c r="A872"/>
      <c r="K872"/>
      <c r="V872"/>
    </row>
    <row r="873" spans="1:22" x14ac:dyDescent="0.25">
      <c r="A873"/>
      <c r="K873"/>
      <c r="V873"/>
    </row>
    <row r="874" spans="1:22" x14ac:dyDescent="0.25">
      <c r="A874"/>
      <c r="K874"/>
      <c r="V874"/>
    </row>
    <row r="875" spans="1:22" x14ac:dyDescent="0.25">
      <c r="A875"/>
      <c r="K875"/>
      <c r="V875"/>
    </row>
    <row r="876" spans="1:22" x14ac:dyDescent="0.25">
      <c r="A876"/>
      <c r="K876"/>
      <c r="V876"/>
    </row>
    <row r="877" spans="1:22" x14ac:dyDescent="0.25">
      <c r="A877"/>
      <c r="K877"/>
      <c r="V877"/>
    </row>
    <row r="878" spans="1:22" x14ac:dyDescent="0.25">
      <c r="A878"/>
      <c r="K878"/>
      <c r="V878"/>
    </row>
    <row r="879" spans="1:22" x14ac:dyDescent="0.25">
      <c r="A879"/>
      <c r="K879"/>
      <c r="V879"/>
    </row>
    <row r="880" spans="1:22" x14ac:dyDescent="0.25">
      <c r="A880"/>
      <c r="K880"/>
      <c r="V880"/>
    </row>
    <row r="881" spans="1:22" x14ac:dyDescent="0.25">
      <c r="A881"/>
      <c r="K881"/>
      <c r="V881"/>
    </row>
    <row r="882" spans="1:22" x14ac:dyDescent="0.25">
      <c r="A882"/>
      <c r="K882"/>
      <c r="V882"/>
    </row>
    <row r="883" spans="1:22" x14ac:dyDescent="0.25">
      <c r="A883"/>
      <c r="K883"/>
      <c r="V883"/>
    </row>
    <row r="884" spans="1:22" x14ac:dyDescent="0.25">
      <c r="A884"/>
      <c r="K884"/>
      <c r="V884"/>
    </row>
    <row r="885" spans="1:22" x14ac:dyDescent="0.25">
      <c r="A885"/>
      <c r="K885"/>
      <c r="V885"/>
    </row>
    <row r="886" spans="1:22" x14ac:dyDescent="0.25">
      <c r="A886"/>
      <c r="K886"/>
      <c r="V886"/>
    </row>
    <row r="887" spans="1:22" x14ac:dyDescent="0.25">
      <c r="A887"/>
      <c r="K887"/>
      <c r="V887"/>
    </row>
    <row r="888" spans="1:22" x14ac:dyDescent="0.25">
      <c r="A888"/>
      <c r="K888"/>
      <c r="V888"/>
    </row>
    <row r="889" spans="1:22" x14ac:dyDescent="0.25">
      <c r="A889"/>
      <c r="K889"/>
      <c r="V889"/>
    </row>
    <row r="890" spans="1:22" x14ac:dyDescent="0.25">
      <c r="A890"/>
      <c r="K890"/>
      <c r="V890"/>
    </row>
    <row r="891" spans="1:22" x14ac:dyDescent="0.25">
      <c r="A891"/>
      <c r="K891"/>
      <c r="V891"/>
    </row>
    <row r="892" spans="1:22" x14ac:dyDescent="0.25">
      <c r="A892"/>
      <c r="K892"/>
      <c r="V892"/>
    </row>
    <row r="893" spans="1:22" x14ac:dyDescent="0.25">
      <c r="A893"/>
      <c r="K893"/>
      <c r="V893"/>
    </row>
    <row r="894" spans="1:22" x14ac:dyDescent="0.25">
      <c r="A894"/>
      <c r="K894"/>
      <c r="V894"/>
    </row>
    <row r="895" spans="1:22" x14ac:dyDescent="0.25">
      <c r="A895"/>
      <c r="K895"/>
      <c r="V895"/>
    </row>
    <row r="896" spans="1:22" x14ac:dyDescent="0.25">
      <c r="A896"/>
      <c r="K896"/>
      <c r="V896"/>
    </row>
    <row r="897" spans="1:22" x14ac:dyDescent="0.25">
      <c r="A897"/>
      <c r="K897"/>
      <c r="V897"/>
    </row>
    <row r="898" spans="1:22" x14ac:dyDescent="0.25">
      <c r="A898"/>
      <c r="K898"/>
      <c r="V898"/>
    </row>
    <row r="899" spans="1:22" x14ac:dyDescent="0.25">
      <c r="A899"/>
      <c r="K899"/>
      <c r="V899"/>
    </row>
    <row r="900" spans="1:22" x14ac:dyDescent="0.25">
      <c r="A900"/>
      <c r="K900"/>
      <c r="V900"/>
    </row>
    <row r="901" spans="1:22" x14ac:dyDescent="0.25">
      <c r="A901"/>
      <c r="K901"/>
      <c r="V901"/>
    </row>
    <row r="902" spans="1:22" x14ac:dyDescent="0.25">
      <c r="A902"/>
      <c r="K902"/>
      <c r="V902"/>
    </row>
    <row r="903" spans="1:22" x14ac:dyDescent="0.25">
      <c r="A903"/>
      <c r="K903"/>
      <c r="V903"/>
    </row>
    <row r="904" spans="1:22" x14ac:dyDescent="0.25">
      <c r="A904"/>
      <c r="K904"/>
      <c r="V904"/>
    </row>
    <row r="905" spans="1:22" x14ac:dyDescent="0.25">
      <c r="A905"/>
      <c r="K905"/>
      <c r="V905"/>
    </row>
    <row r="906" spans="1:22" x14ac:dyDescent="0.25">
      <c r="A906"/>
      <c r="K906"/>
      <c r="V906"/>
    </row>
    <row r="907" spans="1:22" x14ac:dyDescent="0.25">
      <c r="A907"/>
      <c r="K907"/>
      <c r="V907"/>
    </row>
    <row r="908" spans="1:22" x14ac:dyDescent="0.25">
      <c r="A908"/>
      <c r="K908"/>
      <c r="V908"/>
    </row>
    <row r="909" spans="1:22" x14ac:dyDescent="0.25">
      <c r="A909"/>
      <c r="K909"/>
      <c r="V909"/>
    </row>
    <row r="910" spans="1:22" x14ac:dyDescent="0.25">
      <c r="A910"/>
      <c r="K910"/>
      <c r="V910"/>
    </row>
    <row r="911" spans="1:22" x14ac:dyDescent="0.25">
      <c r="A911"/>
      <c r="K911"/>
      <c r="V911"/>
    </row>
    <row r="912" spans="1:22" x14ac:dyDescent="0.25">
      <c r="A912"/>
      <c r="K912"/>
      <c r="V912"/>
    </row>
    <row r="913" spans="1:22" x14ac:dyDescent="0.25">
      <c r="A913"/>
      <c r="K913"/>
      <c r="V913"/>
    </row>
    <row r="914" spans="1:22" x14ac:dyDescent="0.25">
      <c r="A914"/>
      <c r="K914"/>
      <c r="V914"/>
    </row>
    <row r="915" spans="1:22" x14ac:dyDescent="0.25">
      <c r="A915"/>
      <c r="K915"/>
      <c r="V915"/>
    </row>
    <row r="916" spans="1:22" x14ac:dyDescent="0.25">
      <c r="A916"/>
      <c r="K916"/>
      <c r="V916"/>
    </row>
    <row r="917" spans="1:22" x14ac:dyDescent="0.25">
      <c r="A917"/>
      <c r="K917"/>
      <c r="V917"/>
    </row>
    <row r="918" spans="1:22" x14ac:dyDescent="0.25">
      <c r="A918"/>
      <c r="K918"/>
      <c r="V918"/>
    </row>
    <row r="919" spans="1:22" x14ac:dyDescent="0.25">
      <c r="A919"/>
      <c r="K919"/>
      <c r="V919"/>
    </row>
    <row r="920" spans="1:22" x14ac:dyDescent="0.25">
      <c r="A920"/>
      <c r="K920"/>
      <c r="V920"/>
    </row>
    <row r="921" spans="1:22" x14ac:dyDescent="0.25">
      <c r="A921"/>
      <c r="K921"/>
      <c r="V921"/>
    </row>
    <row r="922" spans="1:22" x14ac:dyDescent="0.25">
      <c r="A922"/>
      <c r="K922"/>
      <c r="V922"/>
    </row>
    <row r="923" spans="1:22" x14ac:dyDescent="0.25">
      <c r="A923"/>
      <c r="K923"/>
      <c r="V923"/>
    </row>
    <row r="924" spans="1:22" x14ac:dyDescent="0.25">
      <c r="A924"/>
      <c r="K924"/>
      <c r="V924"/>
    </row>
    <row r="925" spans="1:22" x14ac:dyDescent="0.25">
      <c r="A925"/>
      <c r="K925"/>
    </row>
    <row r="926" spans="1:22" x14ac:dyDescent="0.25">
      <c r="A926"/>
      <c r="K926"/>
    </row>
    <row r="927" spans="1:22" x14ac:dyDescent="0.25">
      <c r="A927"/>
      <c r="K927"/>
    </row>
    <row r="928" spans="1:22" x14ac:dyDescent="0.25">
      <c r="A928"/>
      <c r="K928"/>
    </row>
    <row r="929" spans="1:11" x14ac:dyDescent="0.25">
      <c r="A929"/>
      <c r="K929"/>
    </row>
    <row r="930" spans="1:11" x14ac:dyDescent="0.25">
      <c r="A930"/>
      <c r="K930"/>
    </row>
    <row r="931" spans="1:11" x14ac:dyDescent="0.25">
      <c r="A931"/>
      <c r="K931"/>
    </row>
    <row r="932" spans="1:11" x14ac:dyDescent="0.25">
      <c r="A932"/>
      <c r="K932"/>
    </row>
    <row r="933" spans="1:11" x14ac:dyDescent="0.25">
      <c r="A933"/>
      <c r="K933"/>
    </row>
    <row r="934" spans="1:11" x14ac:dyDescent="0.25">
      <c r="A934"/>
      <c r="K934"/>
    </row>
    <row r="935" spans="1:11" x14ac:dyDescent="0.25">
      <c r="A935"/>
      <c r="K935"/>
    </row>
    <row r="936" spans="1:11" x14ac:dyDescent="0.25">
      <c r="A936"/>
      <c r="K936"/>
    </row>
    <row r="937" spans="1:11" x14ac:dyDescent="0.25">
      <c r="A937"/>
      <c r="K937"/>
    </row>
    <row r="938" spans="1:11" x14ac:dyDescent="0.25">
      <c r="A938"/>
      <c r="K938"/>
    </row>
    <row r="939" spans="1:11" x14ac:dyDescent="0.25">
      <c r="A939"/>
      <c r="K939"/>
    </row>
    <row r="940" spans="1:11" x14ac:dyDescent="0.25">
      <c r="A940"/>
      <c r="K940"/>
    </row>
    <row r="941" spans="1:11" x14ac:dyDescent="0.25">
      <c r="A941"/>
      <c r="K941"/>
    </row>
    <row r="942" spans="1:11" x14ac:dyDescent="0.25">
      <c r="A942"/>
      <c r="K942"/>
    </row>
    <row r="943" spans="1:11" x14ac:dyDescent="0.25">
      <c r="A943"/>
      <c r="K943"/>
    </row>
    <row r="944" spans="1:11" x14ac:dyDescent="0.25">
      <c r="A944"/>
      <c r="K944"/>
    </row>
    <row r="945" spans="1:11" x14ac:dyDescent="0.25">
      <c r="A945"/>
      <c r="K945"/>
    </row>
    <row r="946" spans="1:11" x14ac:dyDescent="0.25">
      <c r="A946"/>
      <c r="K946"/>
    </row>
    <row r="947" spans="1:11" x14ac:dyDescent="0.25">
      <c r="A947"/>
      <c r="K947"/>
    </row>
    <row r="948" spans="1:11" x14ac:dyDescent="0.25">
      <c r="A948"/>
      <c r="K948"/>
    </row>
    <row r="949" spans="1:11" x14ac:dyDescent="0.25">
      <c r="A949"/>
      <c r="K949"/>
    </row>
    <row r="950" spans="1:11" x14ac:dyDescent="0.25">
      <c r="A950"/>
      <c r="K950"/>
    </row>
    <row r="951" spans="1:11" x14ac:dyDescent="0.25">
      <c r="A951"/>
      <c r="K951"/>
    </row>
    <row r="952" spans="1:11" x14ac:dyDescent="0.25">
      <c r="A952"/>
      <c r="K952"/>
    </row>
    <row r="953" spans="1:11" x14ac:dyDescent="0.25">
      <c r="A953"/>
      <c r="K953"/>
    </row>
    <row r="954" spans="1:11" x14ac:dyDescent="0.25">
      <c r="A954"/>
      <c r="K954"/>
    </row>
    <row r="955" spans="1:11" x14ac:dyDescent="0.25">
      <c r="A955"/>
      <c r="K955"/>
    </row>
    <row r="956" spans="1:11" x14ac:dyDescent="0.25">
      <c r="A956"/>
      <c r="K956"/>
    </row>
    <row r="957" spans="1:11" x14ac:dyDescent="0.25">
      <c r="A957"/>
      <c r="K957"/>
    </row>
    <row r="958" spans="1:11" x14ac:dyDescent="0.25">
      <c r="A958"/>
      <c r="K958"/>
    </row>
    <row r="959" spans="1:11" x14ac:dyDescent="0.25">
      <c r="A959"/>
      <c r="K959"/>
    </row>
    <row r="960" spans="1:11" x14ac:dyDescent="0.25">
      <c r="A960"/>
      <c r="K960"/>
    </row>
    <row r="961" spans="1:11" x14ac:dyDescent="0.25">
      <c r="A961"/>
      <c r="K961"/>
    </row>
    <row r="962" spans="1:11" x14ac:dyDescent="0.25">
      <c r="A962"/>
      <c r="K962"/>
    </row>
    <row r="963" spans="1:11" x14ac:dyDescent="0.25">
      <c r="A963"/>
      <c r="K963"/>
    </row>
    <row r="964" spans="1:11" x14ac:dyDescent="0.25">
      <c r="A964"/>
      <c r="K964"/>
    </row>
    <row r="965" spans="1:11" x14ac:dyDescent="0.25">
      <c r="A965"/>
      <c r="K965"/>
    </row>
    <row r="966" spans="1:11" x14ac:dyDescent="0.25">
      <c r="A966"/>
      <c r="K966"/>
    </row>
    <row r="967" spans="1:11" x14ac:dyDescent="0.25">
      <c r="A967"/>
      <c r="K967"/>
    </row>
    <row r="968" spans="1:11" x14ac:dyDescent="0.25">
      <c r="A968"/>
      <c r="K968"/>
    </row>
    <row r="969" spans="1:11" x14ac:dyDescent="0.25">
      <c r="A969"/>
      <c r="K969"/>
    </row>
    <row r="970" spans="1:11" x14ac:dyDescent="0.25">
      <c r="A970"/>
      <c r="K970"/>
    </row>
    <row r="971" spans="1:11" x14ac:dyDescent="0.25">
      <c r="A971"/>
      <c r="K971"/>
    </row>
    <row r="972" spans="1:11" x14ac:dyDescent="0.25">
      <c r="A972"/>
      <c r="K972"/>
    </row>
    <row r="973" spans="1:11" x14ac:dyDescent="0.25">
      <c r="A973"/>
      <c r="K973"/>
    </row>
    <row r="974" spans="1:11" x14ac:dyDescent="0.25">
      <c r="A974"/>
      <c r="K974"/>
    </row>
    <row r="975" spans="1:11" x14ac:dyDescent="0.25">
      <c r="A975"/>
      <c r="K975"/>
    </row>
    <row r="976" spans="1:11" x14ac:dyDescent="0.25">
      <c r="A976"/>
      <c r="K976"/>
    </row>
    <row r="977" spans="1:11" x14ac:dyDescent="0.25">
      <c r="A977"/>
      <c r="K977"/>
    </row>
    <row r="978" spans="1:11" x14ac:dyDescent="0.25">
      <c r="A978"/>
      <c r="K978"/>
    </row>
    <row r="979" spans="1:11" x14ac:dyDescent="0.25">
      <c r="A979"/>
      <c r="K979"/>
    </row>
    <row r="980" spans="1:11" x14ac:dyDescent="0.25">
      <c r="A980"/>
      <c r="K980"/>
    </row>
    <row r="981" spans="1:11" x14ac:dyDescent="0.25">
      <c r="A981"/>
      <c r="K981"/>
    </row>
    <row r="982" spans="1:11" x14ac:dyDescent="0.25">
      <c r="A982"/>
      <c r="K982"/>
    </row>
    <row r="983" spans="1:11" x14ac:dyDescent="0.25">
      <c r="A983"/>
      <c r="K983"/>
    </row>
    <row r="984" spans="1:11" x14ac:dyDescent="0.25">
      <c r="A984"/>
      <c r="K984"/>
    </row>
    <row r="985" spans="1:11" x14ac:dyDescent="0.25">
      <c r="A985"/>
      <c r="K985"/>
    </row>
    <row r="986" spans="1:11" x14ac:dyDescent="0.25">
      <c r="A986"/>
      <c r="K986"/>
    </row>
    <row r="987" spans="1:11" x14ac:dyDescent="0.25">
      <c r="A987"/>
      <c r="K987"/>
    </row>
    <row r="988" spans="1:11" x14ac:dyDescent="0.25">
      <c r="A988"/>
      <c r="K988"/>
    </row>
    <row r="989" spans="1:11" x14ac:dyDescent="0.25">
      <c r="A989"/>
      <c r="K989"/>
    </row>
    <row r="990" spans="1:11" x14ac:dyDescent="0.25">
      <c r="A990"/>
      <c r="K990"/>
    </row>
    <row r="991" spans="1:11" x14ac:dyDescent="0.25">
      <c r="A991"/>
      <c r="K991"/>
    </row>
    <row r="992" spans="1:11" x14ac:dyDescent="0.25">
      <c r="A992"/>
      <c r="K992"/>
    </row>
    <row r="993" spans="1:11" x14ac:dyDescent="0.25">
      <c r="A993"/>
      <c r="K993"/>
    </row>
    <row r="994" spans="1:11" x14ac:dyDescent="0.25">
      <c r="A994"/>
      <c r="K994"/>
    </row>
    <row r="995" spans="1:11" x14ac:dyDescent="0.25">
      <c r="A995"/>
      <c r="K995"/>
    </row>
    <row r="996" spans="1:11" x14ac:dyDescent="0.25">
      <c r="A996"/>
      <c r="K996"/>
    </row>
    <row r="997" spans="1:11" x14ac:dyDescent="0.25">
      <c r="A997"/>
      <c r="K997"/>
    </row>
    <row r="998" spans="1:11" x14ac:dyDescent="0.25">
      <c r="A998"/>
      <c r="K998"/>
    </row>
    <row r="999" spans="1:11" x14ac:dyDescent="0.25">
      <c r="A999"/>
      <c r="K999"/>
    </row>
    <row r="1000" spans="1:11" x14ac:dyDescent="0.25">
      <c r="A1000"/>
      <c r="K1000"/>
    </row>
    <row r="1001" spans="1:11" x14ac:dyDescent="0.25">
      <c r="A1001"/>
      <c r="K1001"/>
    </row>
    <row r="1002" spans="1:11" x14ac:dyDescent="0.25">
      <c r="A1002"/>
      <c r="K1002"/>
    </row>
    <row r="1003" spans="1:11" x14ac:dyDescent="0.25">
      <c r="A1003"/>
      <c r="K1003"/>
    </row>
    <row r="1004" spans="1:11" x14ac:dyDescent="0.25">
      <c r="A1004"/>
      <c r="K1004"/>
    </row>
    <row r="1005" spans="1:11" x14ac:dyDescent="0.25">
      <c r="A1005"/>
      <c r="K1005"/>
    </row>
    <row r="1006" spans="1:11" x14ac:dyDescent="0.25">
      <c r="A1006"/>
      <c r="K1006"/>
    </row>
    <row r="1007" spans="1:11" x14ac:dyDescent="0.25">
      <c r="A1007"/>
      <c r="K1007"/>
    </row>
    <row r="1008" spans="1:11" x14ac:dyDescent="0.25">
      <c r="A1008"/>
      <c r="K1008"/>
    </row>
    <row r="1009" spans="1:11" x14ac:dyDescent="0.25">
      <c r="A1009"/>
      <c r="K1009"/>
    </row>
    <row r="1010" spans="1:11" x14ac:dyDescent="0.25">
      <c r="A1010"/>
      <c r="K1010"/>
    </row>
    <row r="1011" spans="1:11" x14ac:dyDescent="0.25">
      <c r="A1011"/>
      <c r="K1011"/>
    </row>
    <row r="1012" spans="1:11" x14ac:dyDescent="0.25">
      <c r="A1012"/>
      <c r="K1012"/>
    </row>
    <row r="1013" spans="1:11" x14ac:dyDescent="0.25">
      <c r="A1013"/>
      <c r="K1013"/>
    </row>
    <row r="1014" spans="1:11" x14ac:dyDescent="0.25">
      <c r="A1014"/>
      <c r="K1014"/>
    </row>
    <row r="1015" spans="1:11" x14ac:dyDescent="0.25">
      <c r="A1015"/>
      <c r="K1015"/>
    </row>
    <row r="1016" spans="1:11" x14ac:dyDescent="0.25">
      <c r="A1016"/>
      <c r="K1016"/>
    </row>
    <row r="1017" spans="1:11" x14ac:dyDescent="0.25">
      <c r="A1017"/>
      <c r="K1017"/>
    </row>
    <row r="1018" spans="1:11" x14ac:dyDescent="0.25">
      <c r="A1018"/>
      <c r="K1018"/>
    </row>
    <row r="1019" spans="1:11" x14ac:dyDescent="0.25">
      <c r="A1019"/>
      <c r="K1019"/>
    </row>
    <row r="1020" spans="1:11" x14ac:dyDescent="0.25">
      <c r="A1020"/>
      <c r="K1020"/>
    </row>
    <row r="1021" spans="1:11" x14ac:dyDescent="0.25">
      <c r="A1021"/>
      <c r="K1021"/>
    </row>
    <row r="1022" spans="1:11" x14ac:dyDescent="0.25">
      <c r="A1022"/>
      <c r="K1022"/>
    </row>
    <row r="1023" spans="1:11" x14ac:dyDescent="0.25">
      <c r="A1023"/>
      <c r="K1023"/>
    </row>
    <row r="1024" spans="1:11" x14ac:dyDescent="0.25">
      <c r="A1024"/>
      <c r="K1024"/>
    </row>
    <row r="1025" spans="1:11" x14ac:dyDescent="0.25">
      <c r="A1025"/>
      <c r="K1025"/>
    </row>
    <row r="1026" spans="1:11" x14ac:dyDescent="0.25">
      <c r="A1026"/>
      <c r="K1026"/>
    </row>
    <row r="1027" spans="1:11" x14ac:dyDescent="0.25">
      <c r="A1027"/>
      <c r="K1027"/>
    </row>
    <row r="1028" spans="1:11" x14ac:dyDescent="0.25">
      <c r="A1028"/>
      <c r="K1028"/>
    </row>
    <row r="1029" spans="1:11" x14ac:dyDescent="0.25">
      <c r="A1029"/>
      <c r="K1029"/>
    </row>
    <row r="1030" spans="1:11" x14ac:dyDescent="0.25">
      <c r="A1030"/>
      <c r="K1030"/>
    </row>
    <row r="1031" spans="1:11" x14ac:dyDescent="0.25">
      <c r="A1031"/>
      <c r="K1031"/>
    </row>
    <row r="1032" spans="1:11" x14ac:dyDescent="0.25">
      <c r="A1032"/>
      <c r="K1032"/>
    </row>
    <row r="1033" spans="1:11" x14ac:dyDescent="0.25">
      <c r="A1033"/>
      <c r="K1033"/>
    </row>
    <row r="1034" spans="1:11" x14ac:dyDescent="0.25">
      <c r="A1034"/>
      <c r="K1034"/>
    </row>
    <row r="1035" spans="1:11" x14ac:dyDescent="0.25">
      <c r="A1035"/>
      <c r="K1035"/>
    </row>
    <row r="1036" spans="1:11" x14ac:dyDescent="0.25">
      <c r="A1036"/>
      <c r="K1036"/>
    </row>
    <row r="1037" spans="1:11" x14ac:dyDescent="0.25">
      <c r="A1037"/>
      <c r="K1037"/>
    </row>
    <row r="1038" spans="1:11" x14ac:dyDescent="0.25">
      <c r="A1038"/>
      <c r="K1038"/>
    </row>
    <row r="1039" spans="1:11" x14ac:dyDescent="0.25">
      <c r="A1039"/>
      <c r="K1039"/>
    </row>
    <row r="1040" spans="1:11" x14ac:dyDescent="0.25">
      <c r="A1040"/>
      <c r="K1040"/>
    </row>
    <row r="1041" spans="1:11" x14ac:dyDescent="0.25">
      <c r="A1041"/>
      <c r="K1041"/>
    </row>
    <row r="1042" spans="1:11" x14ac:dyDescent="0.25">
      <c r="A1042"/>
      <c r="K1042"/>
    </row>
    <row r="1043" spans="1:11" x14ac:dyDescent="0.25">
      <c r="A1043"/>
      <c r="K1043"/>
    </row>
    <row r="1044" spans="1:11" x14ac:dyDescent="0.25">
      <c r="A1044"/>
      <c r="K1044"/>
    </row>
    <row r="1045" spans="1:11" x14ac:dyDescent="0.25">
      <c r="A1045"/>
      <c r="K1045"/>
    </row>
    <row r="1046" spans="1:11" x14ac:dyDescent="0.25">
      <c r="A1046"/>
      <c r="K1046"/>
    </row>
    <row r="1047" spans="1:11" x14ac:dyDescent="0.25">
      <c r="A1047"/>
      <c r="K1047"/>
    </row>
    <row r="1048" spans="1:11" x14ac:dyDescent="0.25">
      <c r="A1048"/>
      <c r="K1048"/>
    </row>
    <row r="1049" spans="1:11" x14ac:dyDescent="0.25">
      <c r="A1049"/>
      <c r="K1049"/>
    </row>
    <row r="1050" spans="1:11" x14ac:dyDescent="0.25">
      <c r="A1050"/>
      <c r="K1050"/>
    </row>
    <row r="1051" spans="1:11" x14ac:dyDescent="0.25">
      <c r="A1051"/>
      <c r="K1051"/>
    </row>
    <row r="1052" spans="1:11" x14ac:dyDescent="0.25">
      <c r="A1052"/>
      <c r="K1052"/>
    </row>
    <row r="1053" spans="1:11" x14ac:dyDescent="0.25">
      <c r="A1053"/>
      <c r="K1053"/>
    </row>
    <row r="1054" spans="1:11" x14ac:dyDescent="0.25">
      <c r="A1054"/>
      <c r="K1054"/>
    </row>
    <row r="1055" spans="1:11" x14ac:dyDescent="0.25">
      <c r="A1055"/>
      <c r="K1055"/>
    </row>
    <row r="1056" spans="1:11" x14ac:dyDescent="0.25">
      <c r="A1056"/>
      <c r="K1056"/>
    </row>
    <row r="1057" spans="1:11" x14ac:dyDescent="0.25">
      <c r="A1057"/>
      <c r="K1057"/>
    </row>
    <row r="1058" spans="1:11" x14ac:dyDescent="0.25">
      <c r="A1058"/>
      <c r="K1058"/>
    </row>
    <row r="1059" spans="1:11" x14ac:dyDescent="0.25">
      <c r="A1059"/>
      <c r="K1059"/>
    </row>
    <row r="1060" spans="1:11" x14ac:dyDescent="0.25">
      <c r="A1060"/>
      <c r="K1060"/>
    </row>
    <row r="1061" spans="1:11" x14ac:dyDescent="0.25">
      <c r="A1061"/>
      <c r="K1061"/>
    </row>
    <row r="1062" spans="1:11" x14ac:dyDescent="0.25">
      <c r="A1062"/>
      <c r="K1062"/>
    </row>
    <row r="1063" spans="1:11" x14ac:dyDescent="0.25">
      <c r="A1063"/>
      <c r="K1063"/>
    </row>
    <row r="1064" spans="1:11" x14ac:dyDescent="0.25">
      <c r="A1064"/>
      <c r="K1064"/>
    </row>
    <row r="1065" spans="1:11" x14ac:dyDescent="0.25">
      <c r="A1065"/>
      <c r="K1065"/>
    </row>
    <row r="1066" spans="1:11" x14ac:dyDescent="0.25">
      <c r="A1066"/>
      <c r="K1066"/>
    </row>
    <row r="1067" spans="1:11" x14ac:dyDescent="0.25">
      <c r="A1067"/>
      <c r="K1067"/>
    </row>
    <row r="1068" spans="1:11" x14ac:dyDescent="0.25">
      <c r="A1068"/>
      <c r="K1068"/>
    </row>
    <row r="1069" spans="1:11" x14ac:dyDescent="0.25">
      <c r="A1069"/>
      <c r="K1069"/>
    </row>
    <row r="1070" spans="1:11" x14ac:dyDescent="0.25">
      <c r="A1070"/>
      <c r="K1070"/>
    </row>
    <row r="1071" spans="1:11" x14ac:dyDescent="0.25">
      <c r="A1071"/>
      <c r="K1071"/>
    </row>
    <row r="1072" spans="1:11" x14ac:dyDescent="0.25">
      <c r="A1072"/>
      <c r="K1072"/>
    </row>
    <row r="1073" spans="1:11" x14ac:dyDescent="0.25">
      <c r="A1073"/>
      <c r="K1073"/>
    </row>
    <row r="1074" spans="1:11" x14ac:dyDescent="0.25">
      <c r="A1074"/>
      <c r="K1074"/>
    </row>
    <row r="1075" spans="1:11" x14ac:dyDescent="0.25">
      <c r="A1075"/>
      <c r="K1075"/>
    </row>
    <row r="1076" spans="1:11" x14ac:dyDescent="0.25">
      <c r="A1076"/>
      <c r="K1076"/>
    </row>
    <row r="1077" spans="1:11" x14ac:dyDescent="0.25">
      <c r="A1077"/>
      <c r="K1077"/>
    </row>
    <row r="1078" spans="1:11" x14ac:dyDescent="0.25">
      <c r="A1078"/>
      <c r="K1078"/>
    </row>
    <row r="1079" spans="1:11" x14ac:dyDescent="0.25">
      <c r="A1079"/>
      <c r="K1079"/>
    </row>
    <row r="1080" spans="1:11" x14ac:dyDescent="0.25">
      <c r="A1080"/>
      <c r="K1080"/>
    </row>
    <row r="1081" spans="1:11" x14ac:dyDescent="0.25">
      <c r="A1081"/>
      <c r="K1081"/>
    </row>
    <row r="1082" spans="1:11" x14ac:dyDescent="0.25">
      <c r="A1082"/>
      <c r="K1082"/>
    </row>
    <row r="1083" spans="1:11" x14ac:dyDescent="0.25">
      <c r="A1083"/>
      <c r="K1083"/>
    </row>
    <row r="1084" spans="1:11" x14ac:dyDescent="0.25">
      <c r="A1084"/>
      <c r="K1084"/>
    </row>
    <row r="1085" spans="1:11" x14ac:dyDescent="0.25">
      <c r="A1085"/>
      <c r="K1085"/>
    </row>
    <row r="1086" spans="1:11" x14ac:dyDescent="0.25">
      <c r="A1086"/>
      <c r="K1086"/>
    </row>
    <row r="1087" spans="1:11" x14ac:dyDescent="0.25">
      <c r="A1087"/>
      <c r="K1087"/>
    </row>
    <row r="1088" spans="1:11" x14ac:dyDescent="0.25">
      <c r="A1088"/>
      <c r="K1088"/>
    </row>
    <row r="1089" spans="1:11" x14ac:dyDescent="0.25">
      <c r="A1089"/>
      <c r="K1089"/>
    </row>
    <row r="1090" spans="1:11" x14ac:dyDescent="0.25">
      <c r="A1090"/>
      <c r="K1090"/>
    </row>
    <row r="1091" spans="1:11" x14ac:dyDescent="0.25">
      <c r="A1091"/>
      <c r="K1091"/>
    </row>
    <row r="1092" spans="1:11" x14ac:dyDescent="0.25">
      <c r="A1092"/>
      <c r="K1092"/>
    </row>
    <row r="1093" spans="1:11" x14ac:dyDescent="0.25">
      <c r="A1093"/>
      <c r="K1093"/>
    </row>
    <row r="1094" spans="1:11" x14ac:dyDescent="0.25">
      <c r="A1094"/>
      <c r="K1094"/>
    </row>
    <row r="1095" spans="1:11" x14ac:dyDescent="0.25">
      <c r="A1095"/>
      <c r="K1095"/>
    </row>
    <row r="1096" spans="1:11" x14ac:dyDescent="0.25">
      <c r="A1096"/>
      <c r="K1096"/>
    </row>
    <row r="1097" spans="1:11" x14ac:dyDescent="0.25">
      <c r="A1097"/>
      <c r="K1097"/>
    </row>
    <row r="1098" spans="1:11" x14ac:dyDescent="0.25">
      <c r="A1098"/>
      <c r="K1098"/>
    </row>
    <row r="1099" spans="1:11" x14ac:dyDescent="0.25">
      <c r="A1099"/>
      <c r="K1099"/>
    </row>
    <row r="1100" spans="1:11" x14ac:dyDescent="0.25">
      <c r="A1100"/>
      <c r="K1100"/>
    </row>
    <row r="1101" spans="1:11" x14ac:dyDescent="0.25">
      <c r="A1101"/>
      <c r="K1101"/>
    </row>
    <row r="1102" spans="1:11" x14ac:dyDescent="0.25">
      <c r="A1102"/>
      <c r="K1102"/>
    </row>
    <row r="1103" spans="1:11" x14ac:dyDescent="0.25">
      <c r="A1103"/>
      <c r="K1103"/>
    </row>
    <row r="1104" spans="1:11" x14ac:dyDescent="0.25">
      <c r="A1104"/>
      <c r="K1104"/>
    </row>
    <row r="1105" spans="1:11" x14ac:dyDescent="0.25">
      <c r="A1105"/>
      <c r="K1105"/>
    </row>
    <row r="1106" spans="1:11" x14ac:dyDescent="0.25">
      <c r="A1106"/>
      <c r="K1106"/>
    </row>
    <row r="1107" spans="1:11" x14ac:dyDescent="0.25">
      <c r="A1107"/>
      <c r="K1107"/>
    </row>
    <row r="1108" spans="1:11" x14ac:dyDescent="0.25">
      <c r="A1108"/>
      <c r="K1108"/>
    </row>
    <row r="1109" spans="1:11" x14ac:dyDescent="0.25">
      <c r="A1109"/>
      <c r="K1109"/>
    </row>
    <row r="1110" spans="1:11" x14ac:dyDescent="0.25">
      <c r="A1110"/>
      <c r="K1110"/>
    </row>
    <row r="1111" spans="1:11" x14ac:dyDescent="0.25">
      <c r="A1111"/>
      <c r="K1111"/>
    </row>
    <row r="1112" spans="1:11" x14ac:dyDescent="0.25">
      <c r="A1112"/>
      <c r="K1112"/>
    </row>
    <row r="1113" spans="1:11" x14ac:dyDescent="0.25">
      <c r="A1113"/>
      <c r="K1113"/>
    </row>
    <row r="1114" spans="1:11" x14ac:dyDescent="0.25">
      <c r="A1114"/>
      <c r="K1114"/>
    </row>
    <row r="1115" spans="1:11" x14ac:dyDescent="0.25">
      <c r="A1115"/>
      <c r="K1115"/>
    </row>
    <row r="1116" spans="1:11" x14ac:dyDescent="0.25">
      <c r="A1116"/>
      <c r="K1116"/>
    </row>
    <row r="1117" spans="1:11" x14ac:dyDescent="0.25">
      <c r="A1117"/>
      <c r="K1117"/>
    </row>
    <row r="1118" spans="1:11" x14ac:dyDescent="0.25">
      <c r="A1118"/>
      <c r="K1118"/>
    </row>
    <row r="1119" spans="1:11" x14ac:dyDescent="0.25">
      <c r="A1119"/>
      <c r="K1119"/>
    </row>
    <row r="1120" spans="1:11" x14ac:dyDescent="0.25">
      <c r="A1120"/>
      <c r="K1120"/>
    </row>
    <row r="1121" spans="1:11" x14ac:dyDescent="0.25">
      <c r="A1121"/>
      <c r="K1121"/>
    </row>
    <row r="1122" spans="1:11" x14ac:dyDescent="0.25">
      <c r="A1122"/>
      <c r="K1122"/>
    </row>
    <row r="1123" spans="1:11" x14ac:dyDescent="0.25">
      <c r="A1123"/>
      <c r="K1123"/>
    </row>
    <row r="1124" spans="1:11" x14ac:dyDescent="0.25">
      <c r="A1124"/>
      <c r="K1124"/>
    </row>
    <row r="1125" spans="1:11" x14ac:dyDescent="0.25">
      <c r="A1125"/>
      <c r="K1125"/>
    </row>
    <row r="1126" spans="1:11" x14ac:dyDescent="0.25">
      <c r="A1126"/>
      <c r="K1126"/>
    </row>
    <row r="1127" spans="1:11" x14ac:dyDescent="0.25">
      <c r="A1127"/>
      <c r="K1127"/>
    </row>
    <row r="1128" spans="1:11" x14ac:dyDescent="0.25">
      <c r="A1128"/>
      <c r="K1128"/>
    </row>
    <row r="1129" spans="1:11" x14ac:dyDescent="0.25">
      <c r="A1129"/>
      <c r="K1129"/>
    </row>
    <row r="1130" spans="1:11" x14ac:dyDescent="0.25">
      <c r="A1130"/>
      <c r="K1130"/>
    </row>
    <row r="1131" spans="1:11" x14ac:dyDescent="0.25">
      <c r="A1131"/>
      <c r="K1131"/>
    </row>
    <row r="1132" spans="1:11" x14ac:dyDescent="0.25">
      <c r="A1132"/>
      <c r="K1132"/>
    </row>
    <row r="1133" spans="1:11" x14ac:dyDescent="0.25">
      <c r="A1133"/>
      <c r="K1133"/>
    </row>
    <row r="1134" spans="1:11" x14ac:dyDescent="0.25">
      <c r="A1134"/>
      <c r="K1134"/>
    </row>
    <row r="1135" spans="1:11" x14ac:dyDescent="0.25">
      <c r="A1135"/>
      <c r="K1135"/>
    </row>
    <row r="1136" spans="1:11" x14ac:dyDescent="0.25">
      <c r="A1136"/>
      <c r="K1136"/>
    </row>
    <row r="1137" spans="1:11" x14ac:dyDescent="0.25">
      <c r="A1137"/>
      <c r="K1137"/>
    </row>
    <row r="1138" spans="1:11" x14ac:dyDescent="0.25">
      <c r="A1138"/>
      <c r="K1138"/>
    </row>
    <row r="1139" spans="1:11" x14ac:dyDescent="0.25">
      <c r="A1139"/>
      <c r="K1139"/>
    </row>
    <row r="1140" spans="1:11" x14ac:dyDescent="0.25">
      <c r="A1140"/>
      <c r="K1140"/>
    </row>
    <row r="1141" spans="1:11" x14ac:dyDescent="0.25">
      <c r="A1141"/>
      <c r="K1141"/>
    </row>
    <row r="1142" spans="1:11" x14ac:dyDescent="0.25">
      <c r="A1142"/>
      <c r="K1142"/>
    </row>
    <row r="1143" spans="1:11" x14ac:dyDescent="0.25">
      <c r="A1143"/>
      <c r="K1143"/>
    </row>
    <row r="1144" spans="1:11" x14ac:dyDescent="0.25">
      <c r="A1144"/>
      <c r="K1144"/>
    </row>
    <row r="1145" spans="1:11" x14ac:dyDescent="0.25">
      <c r="A1145"/>
      <c r="K1145"/>
    </row>
    <row r="1146" spans="1:11" x14ac:dyDescent="0.25">
      <c r="A1146"/>
      <c r="K1146"/>
    </row>
    <row r="1147" spans="1:11" x14ac:dyDescent="0.25">
      <c r="A1147"/>
      <c r="K1147"/>
    </row>
    <row r="1148" spans="1:11" x14ac:dyDescent="0.25">
      <c r="A1148"/>
      <c r="K1148"/>
    </row>
    <row r="1149" spans="1:11" x14ac:dyDescent="0.25">
      <c r="A1149"/>
      <c r="K1149"/>
    </row>
    <row r="1150" spans="1:11" x14ac:dyDescent="0.25">
      <c r="A1150"/>
      <c r="K1150"/>
    </row>
    <row r="1151" spans="1:11" x14ac:dyDescent="0.25">
      <c r="A1151"/>
      <c r="K1151"/>
    </row>
    <row r="1152" spans="1:11" x14ac:dyDescent="0.25">
      <c r="A1152"/>
      <c r="K1152"/>
    </row>
    <row r="1153" spans="1:11" x14ac:dyDescent="0.25">
      <c r="A1153"/>
      <c r="K1153"/>
    </row>
    <row r="1154" spans="1:11" x14ac:dyDescent="0.25">
      <c r="A1154"/>
      <c r="K1154"/>
    </row>
    <row r="1155" spans="1:11" x14ac:dyDescent="0.25">
      <c r="A1155"/>
      <c r="K1155"/>
    </row>
    <row r="1156" spans="1:11" x14ac:dyDescent="0.25">
      <c r="A1156"/>
      <c r="K1156"/>
    </row>
    <row r="1157" spans="1:11" x14ac:dyDescent="0.25">
      <c r="A1157"/>
      <c r="K1157"/>
    </row>
    <row r="1158" spans="1:11" x14ac:dyDescent="0.25">
      <c r="A1158"/>
      <c r="K1158"/>
    </row>
    <row r="1159" spans="1:11" x14ac:dyDescent="0.25">
      <c r="A1159"/>
      <c r="K1159"/>
    </row>
    <row r="1160" spans="1:11" x14ac:dyDescent="0.25">
      <c r="A1160"/>
      <c r="K1160"/>
    </row>
    <row r="1161" spans="1:11" x14ac:dyDescent="0.25">
      <c r="A1161"/>
      <c r="K1161"/>
    </row>
    <row r="1162" spans="1:11" x14ac:dyDescent="0.25">
      <c r="A1162"/>
      <c r="K1162"/>
    </row>
    <row r="1163" spans="1:11" x14ac:dyDescent="0.25">
      <c r="A1163"/>
      <c r="K1163"/>
    </row>
    <row r="1164" spans="1:11" x14ac:dyDescent="0.25">
      <c r="A1164"/>
      <c r="K1164"/>
    </row>
    <row r="1165" spans="1:11" x14ac:dyDescent="0.25">
      <c r="A1165"/>
      <c r="K1165"/>
    </row>
    <row r="1166" spans="1:11" x14ac:dyDescent="0.25">
      <c r="A1166"/>
      <c r="K1166"/>
    </row>
    <row r="1167" spans="1:11" x14ac:dyDescent="0.25">
      <c r="A1167"/>
      <c r="K1167"/>
    </row>
    <row r="1168" spans="1:11" x14ac:dyDescent="0.25">
      <c r="A1168"/>
      <c r="K1168"/>
    </row>
    <row r="1169" spans="1:11" x14ac:dyDescent="0.25">
      <c r="A1169"/>
      <c r="K1169"/>
    </row>
    <row r="1170" spans="1:11" x14ac:dyDescent="0.25">
      <c r="A1170"/>
      <c r="K1170"/>
    </row>
    <row r="1171" spans="1:11" x14ac:dyDescent="0.25">
      <c r="A1171"/>
      <c r="K1171"/>
    </row>
    <row r="1172" spans="1:11" x14ac:dyDescent="0.25">
      <c r="A1172"/>
      <c r="K1172"/>
    </row>
    <row r="1173" spans="1:11" x14ac:dyDescent="0.25">
      <c r="A1173"/>
      <c r="K1173"/>
    </row>
    <row r="1174" spans="1:11" x14ac:dyDescent="0.25">
      <c r="A1174"/>
      <c r="K1174"/>
    </row>
    <row r="1175" spans="1:11" x14ac:dyDescent="0.25">
      <c r="A1175"/>
      <c r="K1175"/>
    </row>
    <row r="1176" spans="1:11" x14ac:dyDescent="0.25">
      <c r="A1176"/>
      <c r="K1176"/>
    </row>
    <row r="1177" spans="1:11" x14ac:dyDescent="0.25">
      <c r="A1177"/>
      <c r="K1177"/>
    </row>
    <row r="1178" spans="1:11" x14ac:dyDescent="0.25">
      <c r="A1178"/>
      <c r="K1178"/>
    </row>
    <row r="1179" spans="1:11" x14ac:dyDescent="0.25">
      <c r="A1179"/>
      <c r="K1179"/>
    </row>
    <row r="1180" spans="1:11" x14ac:dyDescent="0.25">
      <c r="A1180"/>
      <c r="K1180"/>
    </row>
    <row r="1181" spans="1:11" x14ac:dyDescent="0.25">
      <c r="A1181"/>
      <c r="K1181"/>
    </row>
    <row r="1182" spans="1:11" x14ac:dyDescent="0.25">
      <c r="A1182"/>
      <c r="K1182"/>
    </row>
    <row r="1183" spans="1:11" x14ac:dyDescent="0.25">
      <c r="A1183"/>
      <c r="K1183"/>
    </row>
    <row r="1184" spans="1:11" x14ac:dyDescent="0.25">
      <c r="A1184"/>
      <c r="K1184"/>
    </row>
    <row r="1185" spans="1:11" x14ac:dyDescent="0.25">
      <c r="A1185"/>
      <c r="K1185"/>
    </row>
    <row r="1186" spans="1:11" x14ac:dyDescent="0.25">
      <c r="A1186"/>
      <c r="K1186"/>
    </row>
    <row r="1187" spans="1:11" x14ac:dyDescent="0.25">
      <c r="A1187"/>
      <c r="K1187"/>
    </row>
    <row r="1188" spans="1:11" x14ac:dyDescent="0.25">
      <c r="A1188"/>
      <c r="K1188"/>
    </row>
    <row r="1189" spans="1:11" x14ac:dyDescent="0.25">
      <c r="A1189"/>
      <c r="K1189"/>
    </row>
    <row r="1190" spans="1:11" x14ac:dyDescent="0.25">
      <c r="A1190"/>
      <c r="K1190"/>
    </row>
    <row r="1191" spans="1:11" x14ac:dyDescent="0.25">
      <c r="A1191"/>
      <c r="K1191"/>
    </row>
    <row r="1192" spans="1:11" x14ac:dyDescent="0.25">
      <c r="A1192"/>
      <c r="K1192"/>
    </row>
    <row r="1193" spans="1:11" x14ac:dyDescent="0.25">
      <c r="A1193"/>
      <c r="K1193"/>
    </row>
    <row r="1194" spans="1:11" x14ac:dyDescent="0.25">
      <c r="A1194"/>
      <c r="K1194"/>
    </row>
    <row r="1195" spans="1:11" x14ac:dyDescent="0.25">
      <c r="A1195"/>
      <c r="K1195"/>
    </row>
    <row r="1196" spans="1:11" x14ac:dyDescent="0.25">
      <c r="A1196"/>
      <c r="K1196"/>
    </row>
    <row r="1197" spans="1:11" x14ac:dyDescent="0.25">
      <c r="A1197"/>
      <c r="K1197"/>
    </row>
    <row r="1198" spans="1:11" x14ac:dyDescent="0.25">
      <c r="A1198"/>
      <c r="K1198"/>
    </row>
    <row r="1199" spans="1:11" x14ac:dyDescent="0.25">
      <c r="A1199"/>
      <c r="K1199"/>
    </row>
    <row r="1200" spans="1:11" x14ac:dyDescent="0.25">
      <c r="A1200"/>
      <c r="K1200"/>
    </row>
    <row r="1201" spans="1:11" x14ac:dyDescent="0.25">
      <c r="A1201"/>
      <c r="K1201"/>
    </row>
    <row r="1202" spans="1:11" x14ac:dyDescent="0.25">
      <c r="A1202"/>
      <c r="K1202"/>
    </row>
    <row r="1203" spans="1:11" x14ac:dyDescent="0.25">
      <c r="A1203"/>
      <c r="K1203"/>
    </row>
    <row r="1204" spans="1:11" x14ac:dyDescent="0.25">
      <c r="A1204"/>
      <c r="K1204"/>
    </row>
    <row r="1205" spans="1:11" x14ac:dyDescent="0.25">
      <c r="A1205"/>
      <c r="K1205"/>
    </row>
    <row r="1206" spans="1:11" x14ac:dyDescent="0.25">
      <c r="A1206"/>
      <c r="K1206"/>
    </row>
    <row r="1207" spans="1:11" x14ac:dyDescent="0.25">
      <c r="A1207"/>
      <c r="K1207"/>
    </row>
    <row r="1208" spans="1:11" x14ac:dyDescent="0.25">
      <c r="A1208"/>
      <c r="K1208"/>
    </row>
    <row r="1209" spans="1:11" x14ac:dyDescent="0.25">
      <c r="A1209"/>
      <c r="K1209"/>
    </row>
    <row r="1210" spans="1:11" x14ac:dyDescent="0.25">
      <c r="A1210"/>
      <c r="K1210"/>
    </row>
    <row r="1211" spans="1:11" x14ac:dyDescent="0.25">
      <c r="A1211"/>
      <c r="K1211"/>
    </row>
    <row r="1212" spans="1:11" x14ac:dyDescent="0.25">
      <c r="A1212"/>
      <c r="K1212"/>
    </row>
    <row r="1213" spans="1:11" x14ac:dyDescent="0.25">
      <c r="A1213"/>
      <c r="K1213"/>
    </row>
    <row r="1214" spans="1:11" x14ac:dyDescent="0.25">
      <c r="A1214"/>
      <c r="K1214"/>
    </row>
    <row r="1215" spans="1:11" x14ac:dyDescent="0.25">
      <c r="A1215"/>
      <c r="K1215"/>
    </row>
    <row r="1216" spans="1:11" x14ac:dyDescent="0.25">
      <c r="A1216"/>
      <c r="K1216"/>
    </row>
    <row r="1217" spans="1:11" x14ac:dyDescent="0.25">
      <c r="A1217"/>
      <c r="K1217"/>
    </row>
    <row r="1218" spans="1:11" x14ac:dyDescent="0.25">
      <c r="A1218"/>
      <c r="K1218"/>
    </row>
    <row r="1219" spans="1:11" x14ac:dyDescent="0.25">
      <c r="A1219"/>
      <c r="K1219"/>
    </row>
    <row r="1220" spans="1:11" x14ac:dyDescent="0.25">
      <c r="A1220"/>
      <c r="K1220"/>
    </row>
    <row r="1221" spans="1:11" x14ac:dyDescent="0.25">
      <c r="A1221"/>
      <c r="K1221"/>
    </row>
    <row r="1222" spans="1:11" x14ac:dyDescent="0.25">
      <c r="A1222"/>
      <c r="K1222"/>
    </row>
    <row r="1223" spans="1:11" x14ac:dyDescent="0.25">
      <c r="A1223"/>
      <c r="K1223"/>
    </row>
    <row r="1224" spans="1:11" x14ac:dyDescent="0.25">
      <c r="A1224"/>
      <c r="K1224"/>
    </row>
    <row r="1225" spans="1:11" x14ac:dyDescent="0.25">
      <c r="A1225"/>
      <c r="K1225"/>
    </row>
    <row r="1226" spans="1:11" x14ac:dyDescent="0.25">
      <c r="A1226"/>
      <c r="K1226"/>
    </row>
    <row r="1227" spans="1:11" x14ac:dyDescent="0.25">
      <c r="A1227"/>
      <c r="K1227"/>
    </row>
    <row r="1228" spans="1:11" x14ac:dyDescent="0.25">
      <c r="A1228"/>
      <c r="K1228"/>
    </row>
    <row r="1229" spans="1:11" x14ac:dyDescent="0.25">
      <c r="A1229"/>
      <c r="K1229"/>
    </row>
    <row r="1230" spans="1:11" x14ac:dyDescent="0.25">
      <c r="A1230"/>
      <c r="K1230"/>
    </row>
    <row r="1231" spans="1:11" x14ac:dyDescent="0.25">
      <c r="A1231"/>
      <c r="K1231"/>
    </row>
    <row r="1232" spans="1:11" x14ac:dyDescent="0.25">
      <c r="A1232"/>
      <c r="K1232"/>
    </row>
    <row r="1233" spans="1:11" x14ac:dyDescent="0.25">
      <c r="A1233"/>
      <c r="K1233"/>
    </row>
    <row r="1234" spans="1:11" x14ac:dyDescent="0.25">
      <c r="A1234"/>
      <c r="K1234"/>
    </row>
    <row r="1235" spans="1:11" x14ac:dyDescent="0.25">
      <c r="A1235"/>
      <c r="K1235"/>
    </row>
    <row r="1236" spans="1:11" x14ac:dyDescent="0.25">
      <c r="A1236"/>
      <c r="K1236"/>
    </row>
    <row r="1237" spans="1:11" x14ac:dyDescent="0.25">
      <c r="A1237"/>
      <c r="K1237"/>
    </row>
    <row r="1238" spans="1:11" x14ac:dyDescent="0.25">
      <c r="A1238"/>
      <c r="K1238"/>
    </row>
    <row r="1239" spans="1:11" x14ac:dyDescent="0.25">
      <c r="A1239"/>
      <c r="K1239"/>
    </row>
    <row r="1240" spans="1:11" x14ac:dyDescent="0.25">
      <c r="A1240"/>
      <c r="K1240"/>
    </row>
    <row r="1241" spans="1:11" x14ac:dyDescent="0.25">
      <c r="A1241"/>
      <c r="K1241"/>
    </row>
    <row r="1242" spans="1:11" x14ac:dyDescent="0.25">
      <c r="A1242"/>
      <c r="K1242"/>
    </row>
    <row r="1243" spans="1:11" x14ac:dyDescent="0.25">
      <c r="A1243"/>
      <c r="K1243"/>
    </row>
    <row r="1244" spans="1:11" x14ac:dyDescent="0.25">
      <c r="A1244"/>
      <c r="K1244"/>
    </row>
    <row r="1245" spans="1:11" x14ac:dyDescent="0.25">
      <c r="A1245"/>
      <c r="K1245"/>
    </row>
    <row r="1246" spans="1:11" x14ac:dyDescent="0.25">
      <c r="A1246"/>
      <c r="K1246"/>
    </row>
    <row r="1247" spans="1:11" x14ac:dyDescent="0.25">
      <c r="A1247"/>
      <c r="K1247"/>
    </row>
    <row r="1248" spans="1:11" x14ac:dyDescent="0.25">
      <c r="A1248"/>
      <c r="K1248"/>
    </row>
    <row r="1249" spans="1:11" x14ac:dyDescent="0.25">
      <c r="A1249"/>
      <c r="K1249"/>
    </row>
    <row r="1250" spans="1:11" x14ac:dyDescent="0.25">
      <c r="A1250"/>
      <c r="K1250"/>
    </row>
    <row r="1251" spans="1:11" x14ac:dyDescent="0.25">
      <c r="A1251"/>
      <c r="K1251"/>
    </row>
    <row r="1252" spans="1:11" x14ac:dyDescent="0.25">
      <c r="A1252"/>
      <c r="K1252"/>
    </row>
    <row r="1253" spans="1:11" x14ac:dyDescent="0.25">
      <c r="A1253"/>
      <c r="K1253"/>
    </row>
    <row r="1254" spans="1:11" x14ac:dyDescent="0.25">
      <c r="A1254"/>
      <c r="K1254"/>
    </row>
    <row r="1255" spans="1:11" x14ac:dyDescent="0.25">
      <c r="A1255"/>
      <c r="K1255"/>
    </row>
    <row r="1256" spans="1:11" x14ac:dyDescent="0.25">
      <c r="A1256"/>
      <c r="K1256"/>
    </row>
    <row r="1257" spans="1:11" x14ac:dyDescent="0.25">
      <c r="A1257"/>
      <c r="K1257"/>
    </row>
    <row r="1258" spans="1:11" x14ac:dyDescent="0.25">
      <c r="A1258"/>
      <c r="K1258"/>
    </row>
    <row r="1259" spans="1:11" x14ac:dyDescent="0.25">
      <c r="A1259"/>
      <c r="K1259"/>
    </row>
    <row r="1260" spans="1:11" x14ac:dyDescent="0.25">
      <c r="A1260"/>
      <c r="K1260"/>
    </row>
    <row r="1261" spans="1:11" x14ac:dyDescent="0.25">
      <c r="A1261"/>
      <c r="K1261"/>
    </row>
    <row r="1262" spans="1:11" x14ac:dyDescent="0.25">
      <c r="A1262"/>
      <c r="K1262"/>
    </row>
    <row r="1263" spans="1:11" x14ac:dyDescent="0.25">
      <c r="A1263"/>
      <c r="K1263"/>
    </row>
    <row r="1264" spans="1:11" x14ac:dyDescent="0.25">
      <c r="A1264"/>
      <c r="K1264"/>
    </row>
    <row r="1265" spans="1:11" x14ac:dyDescent="0.25">
      <c r="A1265"/>
      <c r="K1265"/>
    </row>
    <row r="1266" spans="1:11" x14ac:dyDescent="0.25">
      <c r="A1266"/>
      <c r="K1266"/>
    </row>
    <row r="1267" spans="1:11" x14ac:dyDescent="0.25">
      <c r="A1267"/>
      <c r="K1267"/>
    </row>
    <row r="1268" spans="1:11" x14ac:dyDescent="0.25">
      <c r="A1268"/>
      <c r="K1268"/>
    </row>
    <row r="1269" spans="1:11" x14ac:dyDescent="0.25">
      <c r="A1269"/>
      <c r="K1269"/>
    </row>
    <row r="1270" spans="1:11" x14ac:dyDescent="0.25">
      <c r="A1270"/>
      <c r="K1270"/>
    </row>
    <row r="1271" spans="1:11" x14ac:dyDescent="0.25">
      <c r="A1271"/>
      <c r="K1271"/>
    </row>
    <row r="1272" spans="1:11" x14ac:dyDescent="0.25">
      <c r="A1272"/>
      <c r="K1272"/>
    </row>
    <row r="1273" spans="1:11" x14ac:dyDescent="0.25">
      <c r="A1273"/>
      <c r="K1273"/>
    </row>
    <row r="1274" spans="1:11" x14ac:dyDescent="0.25">
      <c r="A1274"/>
      <c r="K1274"/>
    </row>
    <row r="1275" spans="1:11" x14ac:dyDescent="0.25">
      <c r="A1275"/>
      <c r="K1275"/>
    </row>
    <row r="1276" spans="1:11" x14ac:dyDescent="0.25">
      <c r="A1276"/>
      <c r="K1276"/>
    </row>
    <row r="1277" spans="1:11" x14ac:dyDescent="0.25">
      <c r="A1277"/>
      <c r="K1277"/>
    </row>
    <row r="1278" spans="1:11" x14ac:dyDescent="0.25">
      <c r="A1278"/>
      <c r="K1278"/>
    </row>
    <row r="1279" spans="1:11" x14ac:dyDescent="0.25">
      <c r="A1279"/>
      <c r="K1279"/>
    </row>
    <row r="1280" spans="1:11" x14ac:dyDescent="0.25">
      <c r="A1280"/>
      <c r="K1280"/>
    </row>
    <row r="1281" spans="1:11" x14ac:dyDescent="0.25">
      <c r="A1281"/>
      <c r="K1281"/>
    </row>
    <row r="1282" spans="1:11" x14ac:dyDescent="0.25">
      <c r="A1282"/>
      <c r="K1282"/>
    </row>
    <row r="1283" spans="1:11" x14ac:dyDescent="0.25">
      <c r="A1283"/>
      <c r="K1283"/>
    </row>
    <row r="1284" spans="1:11" x14ac:dyDescent="0.25">
      <c r="A1284"/>
      <c r="K1284"/>
    </row>
    <row r="1285" spans="1:11" x14ac:dyDescent="0.25">
      <c r="A1285"/>
      <c r="K1285"/>
    </row>
    <row r="1286" spans="1:11" x14ac:dyDescent="0.25">
      <c r="A1286"/>
      <c r="K1286"/>
    </row>
    <row r="1287" spans="1:11" x14ac:dyDescent="0.25">
      <c r="A1287"/>
      <c r="K1287"/>
    </row>
    <row r="1288" spans="1:11" x14ac:dyDescent="0.25">
      <c r="A1288"/>
      <c r="K1288"/>
    </row>
    <row r="1289" spans="1:11" x14ac:dyDescent="0.25">
      <c r="A1289"/>
      <c r="K1289"/>
    </row>
    <row r="1290" spans="1:11" x14ac:dyDescent="0.25">
      <c r="A1290"/>
      <c r="K1290"/>
    </row>
    <row r="1291" spans="1:11" x14ac:dyDescent="0.25">
      <c r="A1291"/>
      <c r="K1291"/>
    </row>
    <row r="1292" spans="1:11" x14ac:dyDescent="0.25">
      <c r="A1292"/>
      <c r="K1292"/>
    </row>
    <row r="1293" spans="1:11" x14ac:dyDescent="0.25">
      <c r="A1293"/>
      <c r="K1293"/>
    </row>
    <row r="1294" spans="1:11" x14ac:dyDescent="0.25">
      <c r="A1294"/>
      <c r="K1294"/>
    </row>
    <row r="1295" spans="1:11" x14ac:dyDescent="0.25">
      <c r="A1295"/>
      <c r="K1295"/>
    </row>
    <row r="1296" spans="1:11" x14ac:dyDescent="0.25">
      <c r="A1296"/>
      <c r="K1296"/>
    </row>
    <row r="1297" spans="1:11" x14ac:dyDescent="0.25">
      <c r="A1297"/>
      <c r="K1297"/>
    </row>
    <row r="1298" spans="1:11" x14ac:dyDescent="0.25">
      <c r="A1298"/>
      <c r="K1298"/>
    </row>
    <row r="1299" spans="1:11" x14ac:dyDescent="0.25">
      <c r="A1299"/>
      <c r="K1299"/>
    </row>
    <row r="1300" spans="1:11" x14ac:dyDescent="0.25">
      <c r="A1300"/>
      <c r="K1300"/>
    </row>
    <row r="1301" spans="1:11" x14ac:dyDescent="0.25">
      <c r="A1301"/>
      <c r="K1301"/>
    </row>
    <row r="1302" spans="1:11" x14ac:dyDescent="0.25">
      <c r="A1302"/>
      <c r="K1302"/>
    </row>
    <row r="1303" spans="1:11" x14ac:dyDescent="0.25">
      <c r="A1303"/>
      <c r="K1303"/>
    </row>
    <row r="1304" spans="1:11" x14ac:dyDescent="0.25">
      <c r="A1304"/>
      <c r="K1304"/>
    </row>
    <row r="1305" spans="1:11" x14ac:dyDescent="0.25">
      <c r="A1305"/>
      <c r="K1305"/>
    </row>
    <row r="1306" spans="1:11" x14ac:dyDescent="0.25">
      <c r="A1306"/>
      <c r="K1306"/>
    </row>
    <row r="1307" spans="1:11" x14ac:dyDescent="0.25">
      <c r="A1307"/>
      <c r="K1307"/>
    </row>
    <row r="1308" spans="1:11" x14ac:dyDescent="0.25">
      <c r="A1308"/>
      <c r="K1308"/>
    </row>
    <row r="1309" spans="1:11" x14ac:dyDescent="0.25">
      <c r="A1309"/>
      <c r="K1309"/>
    </row>
    <row r="1310" spans="1:11" x14ac:dyDescent="0.25">
      <c r="A1310"/>
      <c r="K1310"/>
    </row>
    <row r="1311" spans="1:11" x14ac:dyDescent="0.25">
      <c r="A1311"/>
      <c r="K1311"/>
    </row>
    <row r="1312" spans="1:11" x14ac:dyDescent="0.25">
      <c r="A1312"/>
      <c r="K1312"/>
    </row>
    <row r="1313" spans="1:11" x14ac:dyDescent="0.25">
      <c r="A1313"/>
      <c r="K1313"/>
    </row>
    <row r="1314" spans="1:11" x14ac:dyDescent="0.25">
      <c r="A1314"/>
      <c r="K1314"/>
    </row>
    <row r="1315" spans="1:11" x14ac:dyDescent="0.25">
      <c r="A1315"/>
      <c r="K1315"/>
    </row>
    <row r="1316" spans="1:11" x14ac:dyDescent="0.25">
      <c r="A1316"/>
      <c r="K1316"/>
    </row>
    <row r="1317" spans="1:11" x14ac:dyDescent="0.25">
      <c r="A1317"/>
      <c r="K1317"/>
    </row>
    <row r="1318" spans="1:11" x14ac:dyDescent="0.25">
      <c r="A1318"/>
      <c r="K1318"/>
    </row>
    <row r="1319" spans="1:11" x14ac:dyDescent="0.25">
      <c r="A1319"/>
      <c r="K1319"/>
    </row>
    <row r="1320" spans="1:11" x14ac:dyDescent="0.25">
      <c r="A1320"/>
      <c r="K1320"/>
    </row>
    <row r="1321" spans="1:11" x14ac:dyDescent="0.25">
      <c r="A1321"/>
      <c r="K1321"/>
    </row>
    <row r="1322" spans="1:11" x14ac:dyDescent="0.25">
      <c r="A1322"/>
      <c r="K1322"/>
    </row>
    <row r="1323" spans="1:11" x14ac:dyDescent="0.25">
      <c r="A1323"/>
      <c r="K1323"/>
    </row>
    <row r="1324" spans="1:11" x14ac:dyDescent="0.25">
      <c r="A1324"/>
      <c r="K1324"/>
    </row>
    <row r="1325" spans="1:11" x14ac:dyDescent="0.25">
      <c r="A1325"/>
      <c r="K1325"/>
    </row>
    <row r="1326" spans="1:11" x14ac:dyDescent="0.25">
      <c r="A1326"/>
      <c r="K1326"/>
    </row>
    <row r="1327" spans="1:11" x14ac:dyDescent="0.25">
      <c r="A1327"/>
      <c r="K1327"/>
    </row>
    <row r="1328" spans="1:11" x14ac:dyDescent="0.25">
      <c r="A1328"/>
      <c r="K1328"/>
    </row>
    <row r="1329" spans="1:11" x14ac:dyDescent="0.25">
      <c r="A1329"/>
      <c r="K1329"/>
    </row>
    <row r="1330" spans="1:11" x14ac:dyDescent="0.25">
      <c r="A1330"/>
      <c r="K1330"/>
    </row>
    <row r="1331" spans="1:11" x14ac:dyDescent="0.25">
      <c r="A1331"/>
      <c r="K1331"/>
    </row>
    <row r="1332" spans="1:11" x14ac:dyDescent="0.25">
      <c r="A1332"/>
      <c r="K1332"/>
    </row>
    <row r="1333" spans="1:11" x14ac:dyDescent="0.25">
      <c r="A1333"/>
      <c r="K1333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38B9-B975-4F30-83AC-38462C3E9F95}">
  <dimension ref="A1:AH1333"/>
  <sheetViews>
    <sheetView tabSelected="1" zoomScale="115" zoomScaleNormal="11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D44" sqref="D44"/>
    </sheetView>
  </sheetViews>
  <sheetFormatPr baseColWidth="10" defaultRowHeight="15" x14ac:dyDescent="0.25"/>
  <cols>
    <col min="1" max="1" width="45.7109375" style="1" bestFit="1" customWidth="1"/>
    <col min="2" max="2" width="11.140625" style="81" bestFit="1" customWidth="1"/>
    <col min="3" max="3" width="9.7109375" style="12" bestFit="1" customWidth="1"/>
    <col min="4" max="4" width="9.7109375" style="12" customWidth="1"/>
    <col min="5" max="5" width="8" style="12" bestFit="1" customWidth="1"/>
    <col min="6" max="6" width="8.85546875" style="40" bestFit="1" customWidth="1"/>
    <col min="7" max="7" width="9.7109375" style="12" customWidth="1"/>
    <col min="8" max="8" width="8.85546875" style="40" bestFit="1" customWidth="1"/>
    <col min="9" max="9" width="9.7109375" style="12" bestFit="1" customWidth="1"/>
    <col min="10" max="12" width="8" style="12" bestFit="1" customWidth="1"/>
    <col min="13" max="13" width="8" style="12" customWidth="1"/>
    <col min="14" max="14" width="11.140625" style="81" bestFit="1" customWidth="1"/>
    <col min="15" max="15" width="9.7109375" style="12" bestFit="1" customWidth="1"/>
    <col min="16" max="16" width="9.7109375" style="12" customWidth="1"/>
    <col min="17" max="17" width="8" style="12" bestFit="1" customWidth="1"/>
    <col min="18" max="18" width="8.85546875" style="40" bestFit="1" customWidth="1"/>
    <col min="19" max="19" width="9.7109375" style="12" customWidth="1"/>
    <col min="20" max="20" width="8.85546875" style="40" bestFit="1" customWidth="1"/>
    <col min="21" max="21" width="9.7109375" style="12" bestFit="1" customWidth="1"/>
    <col min="22" max="24" width="8" style="12" bestFit="1" customWidth="1"/>
    <col min="25" max="25" width="11.140625" style="81" bestFit="1" customWidth="1"/>
    <col min="26" max="26" width="9.7109375" style="12" bestFit="1" customWidth="1"/>
    <col min="27" max="27" width="8" style="12" bestFit="1" customWidth="1"/>
    <col min="28" max="28" width="8.85546875" style="40" bestFit="1" customWidth="1"/>
    <col min="29" max="29" width="8" style="12" bestFit="1" customWidth="1"/>
    <col min="30" max="30" width="8.85546875" style="40" bestFit="1" customWidth="1"/>
    <col min="31" max="31" width="9.7109375" style="12" bestFit="1" customWidth="1"/>
    <col min="32" max="34" width="8" style="12" bestFit="1" customWidth="1"/>
  </cols>
  <sheetData>
    <row r="1" spans="1:34" x14ac:dyDescent="0.25">
      <c r="A1" s="1" t="s">
        <v>86</v>
      </c>
    </row>
    <row r="2" spans="1:34" x14ac:dyDescent="0.25">
      <c r="A2" s="2"/>
      <c r="B2" s="18" t="s">
        <v>141</v>
      </c>
      <c r="C2" s="12" t="s">
        <v>1</v>
      </c>
      <c r="F2" s="12"/>
      <c r="H2" s="12"/>
      <c r="N2" s="18" t="s">
        <v>141</v>
      </c>
      <c r="O2" s="12" t="s">
        <v>1</v>
      </c>
      <c r="R2" s="12"/>
      <c r="T2" s="12"/>
      <c r="Y2" s="18" t="s">
        <v>141</v>
      </c>
      <c r="Z2" s="12" t="s">
        <v>1</v>
      </c>
      <c r="AB2" s="12"/>
      <c r="AD2" s="12"/>
    </row>
    <row r="3" spans="1:34" s="63" customFormat="1" ht="30" x14ac:dyDescent="0.25">
      <c r="A3" s="80" t="s">
        <v>87</v>
      </c>
      <c r="B3" s="253" t="s">
        <v>334</v>
      </c>
      <c r="C3" s="254" t="s">
        <v>1</v>
      </c>
      <c r="D3" s="254" t="s">
        <v>240</v>
      </c>
      <c r="E3" s="254" t="s">
        <v>10</v>
      </c>
      <c r="F3" s="254" t="s">
        <v>20</v>
      </c>
      <c r="G3" s="254" t="s">
        <v>217</v>
      </c>
      <c r="H3" s="254" t="s">
        <v>82</v>
      </c>
      <c r="I3" s="254" t="s">
        <v>83</v>
      </c>
      <c r="J3" s="254" t="s">
        <v>84</v>
      </c>
      <c r="K3" s="254" t="s">
        <v>0</v>
      </c>
      <c r="L3" s="254" t="s">
        <v>7</v>
      </c>
      <c r="M3" s="94" t="s">
        <v>346</v>
      </c>
      <c r="N3" s="93" t="s">
        <v>213</v>
      </c>
      <c r="O3" s="94" t="s">
        <v>1</v>
      </c>
      <c r="P3" s="94" t="s">
        <v>240</v>
      </c>
      <c r="Q3" s="94" t="s">
        <v>10</v>
      </c>
      <c r="R3" s="94" t="s">
        <v>20</v>
      </c>
      <c r="S3" s="94" t="s">
        <v>217</v>
      </c>
      <c r="T3" s="94" t="s">
        <v>82</v>
      </c>
      <c r="U3" s="94" t="s">
        <v>83</v>
      </c>
      <c r="V3" s="102" t="s">
        <v>84</v>
      </c>
      <c r="W3" s="94" t="s">
        <v>0</v>
      </c>
      <c r="X3" s="94" t="s">
        <v>7</v>
      </c>
      <c r="Y3" s="41" t="s">
        <v>214</v>
      </c>
      <c r="Z3" s="95" t="s">
        <v>1</v>
      </c>
      <c r="AA3" s="95" t="s">
        <v>10</v>
      </c>
      <c r="AB3" s="95" t="s">
        <v>20</v>
      </c>
      <c r="AC3" s="95" t="s">
        <v>27</v>
      </c>
      <c r="AD3" s="95" t="s">
        <v>82</v>
      </c>
      <c r="AE3" s="95" t="s">
        <v>83</v>
      </c>
      <c r="AF3" s="95" t="s">
        <v>84</v>
      </c>
      <c r="AG3" s="95" t="s">
        <v>0</v>
      </c>
      <c r="AH3" s="95" t="s">
        <v>7</v>
      </c>
    </row>
    <row r="4" spans="1:34" x14ac:dyDescent="0.25">
      <c r="A4" s="4" t="s">
        <v>29</v>
      </c>
      <c r="B4" s="241">
        <f>SUM(C4:L4)</f>
        <v>0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92"/>
      <c r="N4" s="91">
        <f>SUM(O4:X4)</f>
        <v>0</v>
      </c>
      <c r="O4" s="92"/>
      <c r="P4" s="92"/>
      <c r="Q4" s="92"/>
      <c r="R4" s="92"/>
      <c r="S4" s="92"/>
      <c r="T4" s="92"/>
      <c r="U4" s="92"/>
      <c r="V4" s="92"/>
      <c r="W4" s="92"/>
      <c r="X4" s="92"/>
      <c r="Y4" s="42">
        <f>SUM(Z4:AH4)</f>
        <v>0</v>
      </c>
      <c r="Z4" s="43">
        <v>0</v>
      </c>
      <c r="AA4" s="43"/>
      <c r="AB4" s="43"/>
      <c r="AC4" s="43"/>
      <c r="AD4" s="43"/>
      <c r="AE4" s="43"/>
      <c r="AF4" s="43"/>
      <c r="AG4" s="43"/>
      <c r="AH4" s="43"/>
    </row>
    <row r="5" spans="1:34" hidden="1" x14ac:dyDescent="0.25">
      <c r="A5" s="4" t="s">
        <v>88</v>
      </c>
      <c r="B5" s="241">
        <f t="shared" ref="B5:B73" si="0">SUM(C5:L5)</f>
        <v>0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92"/>
      <c r="N5" s="91">
        <f t="shared" ref="N5:N11" si="1">SUM(O5:X5)</f>
        <v>0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42">
        <f t="shared" ref="Y5:Y73" si="2">SUM(Z5:AH5)</f>
        <v>0</v>
      </c>
      <c r="Z5" s="43"/>
      <c r="AA5" s="43"/>
      <c r="AB5" s="43"/>
      <c r="AC5" s="43"/>
      <c r="AD5" s="43"/>
      <c r="AE5" s="43"/>
      <c r="AF5" s="43"/>
      <c r="AG5" s="43"/>
      <c r="AH5" s="43"/>
    </row>
    <row r="6" spans="1:34" hidden="1" x14ac:dyDescent="0.25">
      <c r="A6" s="5" t="s">
        <v>89</v>
      </c>
      <c r="B6" s="241">
        <f t="shared" si="0"/>
        <v>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92"/>
      <c r="N6" s="91">
        <f t="shared" si="1"/>
        <v>0</v>
      </c>
      <c r="O6" s="92"/>
      <c r="P6" s="92"/>
      <c r="Q6" s="92"/>
      <c r="R6" s="92"/>
      <c r="S6" s="92"/>
      <c r="T6" s="92"/>
      <c r="U6" s="92"/>
      <c r="V6" s="92"/>
      <c r="W6" s="92"/>
      <c r="X6" s="92"/>
      <c r="Y6" s="42">
        <f t="shared" si="2"/>
        <v>0</v>
      </c>
      <c r="Z6" s="43"/>
      <c r="AA6" s="43"/>
      <c r="AB6" s="43"/>
      <c r="AC6" s="43"/>
      <c r="AD6" s="43"/>
      <c r="AE6" s="43"/>
      <c r="AF6" s="43"/>
      <c r="AG6" s="43"/>
      <c r="AH6" s="43"/>
    </row>
    <row r="7" spans="1:34" hidden="1" x14ac:dyDescent="0.25">
      <c r="A7" s="5" t="s">
        <v>90</v>
      </c>
      <c r="B7" s="241">
        <f t="shared" si="0"/>
        <v>0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92"/>
      <c r="N7" s="91">
        <f t="shared" si="1"/>
        <v>0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42">
        <f t="shared" si="2"/>
        <v>0</v>
      </c>
      <c r="Z7" s="43"/>
      <c r="AA7" s="43"/>
      <c r="AB7" s="43"/>
      <c r="AC7" s="43"/>
      <c r="AD7" s="43"/>
      <c r="AE7" s="43"/>
      <c r="AF7" s="43"/>
      <c r="AG7" s="43"/>
      <c r="AH7" s="43"/>
    </row>
    <row r="8" spans="1:34" x14ac:dyDescent="0.25">
      <c r="A8" s="4" t="s">
        <v>30</v>
      </c>
      <c r="B8" s="241">
        <f t="shared" si="0"/>
        <v>1891.5</v>
      </c>
      <c r="C8" s="255">
        <f>(750*1.05)+117</f>
        <v>904.5</v>
      </c>
      <c r="D8" s="255">
        <v>47</v>
      </c>
      <c r="E8" s="255"/>
      <c r="F8" s="255"/>
      <c r="G8" s="255"/>
      <c r="H8" s="255"/>
      <c r="I8" s="255"/>
      <c r="J8" s="255">
        <v>940</v>
      </c>
      <c r="K8" s="255"/>
      <c r="L8" s="255"/>
      <c r="M8" s="92">
        <v>1245</v>
      </c>
      <c r="N8" s="91">
        <f t="shared" si="1"/>
        <v>3047</v>
      </c>
      <c r="O8" s="92">
        <f>1297+750</f>
        <v>2047</v>
      </c>
      <c r="P8" s="92"/>
      <c r="Q8" s="92"/>
      <c r="R8" s="92"/>
      <c r="S8" s="92"/>
      <c r="T8" s="92"/>
      <c r="U8" s="92"/>
      <c r="V8" s="92">
        <v>1000</v>
      </c>
      <c r="W8" s="92"/>
      <c r="X8" s="92"/>
      <c r="Y8" s="42">
        <f t="shared" si="2"/>
        <v>768.5</v>
      </c>
      <c r="Z8" s="43">
        <v>768.5</v>
      </c>
      <c r="AA8" s="43"/>
      <c r="AB8" s="43"/>
      <c r="AC8" s="43"/>
      <c r="AD8" s="43"/>
      <c r="AE8" s="43"/>
      <c r="AF8" s="43"/>
      <c r="AG8" s="43"/>
      <c r="AH8" s="43"/>
    </row>
    <row r="9" spans="1:34" hidden="1" x14ac:dyDescent="0.25">
      <c r="A9" s="4" t="s">
        <v>91</v>
      </c>
      <c r="B9" s="241">
        <f t="shared" si="0"/>
        <v>0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92"/>
      <c r="N9" s="91">
        <f t="shared" si="1"/>
        <v>0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42">
        <f t="shared" si="2"/>
        <v>0</v>
      </c>
      <c r="Z9" s="43"/>
      <c r="AA9" s="43"/>
      <c r="AB9" s="43"/>
      <c r="AC9" s="43"/>
      <c r="AD9" s="43"/>
      <c r="AE9" s="43"/>
      <c r="AF9" s="43"/>
      <c r="AG9" s="43"/>
      <c r="AH9" s="43"/>
    </row>
    <row r="10" spans="1:34" hidden="1" x14ac:dyDescent="0.25">
      <c r="A10" s="4" t="s">
        <v>92</v>
      </c>
      <c r="B10" s="241">
        <f t="shared" si="0"/>
        <v>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92"/>
      <c r="N10" s="91">
        <f t="shared" si="1"/>
        <v>0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42">
        <f t="shared" si="2"/>
        <v>0</v>
      </c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x14ac:dyDescent="0.25">
      <c r="A11" s="4" t="s">
        <v>2</v>
      </c>
      <c r="B11" s="241">
        <f t="shared" si="0"/>
        <v>0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92">
        <v>8.9499999999999993</v>
      </c>
      <c r="N11" s="91">
        <f t="shared" si="1"/>
        <v>0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42">
        <f t="shared" si="2"/>
        <v>87.6</v>
      </c>
      <c r="Z11" s="43"/>
      <c r="AA11" s="43"/>
      <c r="AB11" s="43"/>
      <c r="AC11" s="43"/>
      <c r="AD11" s="43"/>
      <c r="AE11" s="43"/>
      <c r="AF11" s="43"/>
      <c r="AG11" s="43">
        <v>87.6</v>
      </c>
      <c r="AH11" s="43"/>
    </row>
    <row r="12" spans="1:34" x14ac:dyDescent="0.25">
      <c r="A12" s="4" t="s">
        <v>266</v>
      </c>
      <c r="B12" s="241">
        <f t="shared" si="0"/>
        <v>0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92"/>
      <c r="N12" s="91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42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x14ac:dyDescent="0.25">
      <c r="A13" s="4" t="s">
        <v>31</v>
      </c>
      <c r="B13" s="241">
        <f t="shared" si="0"/>
        <v>0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92"/>
      <c r="N13" s="91">
        <f t="shared" ref="N13:N24" si="3">SUM(O13:X13)</f>
        <v>1000</v>
      </c>
      <c r="O13" s="92">
        <v>1000</v>
      </c>
      <c r="P13" s="92"/>
      <c r="Q13" s="92"/>
      <c r="R13" s="92"/>
      <c r="S13" s="92"/>
      <c r="T13" s="92"/>
      <c r="U13" s="92"/>
      <c r="V13" s="92"/>
      <c r="W13" s="92"/>
      <c r="X13" s="92"/>
      <c r="Y13" s="42">
        <f t="shared" si="2"/>
        <v>35.020000000000003</v>
      </c>
      <c r="Z13" s="43">
        <v>35.020000000000003</v>
      </c>
      <c r="AA13" s="43"/>
      <c r="AB13" s="43"/>
      <c r="AC13" s="43"/>
      <c r="AD13" s="43"/>
      <c r="AE13" s="43"/>
      <c r="AF13" s="43"/>
      <c r="AG13" s="43"/>
      <c r="AH13" s="43"/>
    </row>
    <row r="14" spans="1:34" x14ac:dyDescent="0.25">
      <c r="A14" s="5" t="s">
        <v>8</v>
      </c>
      <c r="B14" s="241">
        <f t="shared" si="0"/>
        <v>1200</v>
      </c>
      <c r="C14" s="255">
        <v>1200</v>
      </c>
      <c r="D14" s="255"/>
      <c r="E14" s="255"/>
      <c r="F14" s="255"/>
      <c r="G14" s="255"/>
      <c r="H14" s="255"/>
      <c r="I14" s="255"/>
      <c r="J14" s="255"/>
      <c r="K14" s="255"/>
      <c r="L14" s="255"/>
      <c r="M14" s="92">
        <v>543.30999999999995</v>
      </c>
      <c r="N14" s="91">
        <f t="shared" si="3"/>
        <v>1200</v>
      </c>
      <c r="O14" s="92">
        <v>1200</v>
      </c>
      <c r="P14" s="92"/>
      <c r="Q14" s="92">
        <f>+AL14*1.06</f>
        <v>0</v>
      </c>
      <c r="R14" s="92"/>
      <c r="S14" s="92"/>
      <c r="T14" s="92"/>
      <c r="U14" s="92"/>
      <c r="V14" s="92"/>
      <c r="W14" s="92"/>
      <c r="X14" s="92"/>
      <c r="Y14" s="42">
        <f t="shared" si="2"/>
        <v>1615.11</v>
      </c>
      <c r="Z14" s="43">
        <v>1210.27</v>
      </c>
      <c r="AA14" s="43">
        <v>71</v>
      </c>
      <c r="AB14" s="43"/>
      <c r="AC14" s="43"/>
      <c r="AD14" s="43"/>
      <c r="AE14" s="43"/>
      <c r="AF14" s="43"/>
      <c r="AG14" s="43"/>
      <c r="AH14" s="43">
        <v>333.84</v>
      </c>
    </row>
    <row r="15" spans="1:34" x14ac:dyDescent="0.25">
      <c r="A15" s="4" t="s">
        <v>21</v>
      </c>
      <c r="B15" s="241">
        <f t="shared" si="0"/>
        <v>3500</v>
      </c>
      <c r="C15" s="255">
        <v>3500</v>
      </c>
      <c r="D15" s="255"/>
      <c r="E15" s="255"/>
      <c r="F15" s="255"/>
      <c r="G15" s="255"/>
      <c r="H15" s="255"/>
      <c r="I15" s="255"/>
      <c r="J15" s="255"/>
      <c r="K15" s="255"/>
      <c r="L15" s="255"/>
      <c r="M15" s="92">
        <v>1634.67</v>
      </c>
      <c r="N15" s="91">
        <f t="shared" si="3"/>
        <v>3500</v>
      </c>
      <c r="O15" s="92">
        <v>3500</v>
      </c>
      <c r="P15" s="92"/>
      <c r="Q15" s="92"/>
      <c r="R15" s="92"/>
      <c r="S15" s="92"/>
      <c r="T15" s="92"/>
      <c r="U15" s="92"/>
      <c r="V15" s="92"/>
      <c r="W15" s="92"/>
      <c r="X15" s="92"/>
      <c r="Y15" s="42">
        <f t="shared" si="2"/>
        <v>3494.78</v>
      </c>
      <c r="Z15" s="43">
        <v>3491.28</v>
      </c>
      <c r="AA15" s="43"/>
      <c r="AB15" s="43">
        <v>3.5</v>
      </c>
      <c r="AC15" s="43"/>
      <c r="AD15" s="43"/>
      <c r="AE15" s="43"/>
      <c r="AF15" s="43"/>
      <c r="AG15" s="43"/>
      <c r="AH15" s="43"/>
    </row>
    <row r="16" spans="1:34" x14ac:dyDescent="0.25">
      <c r="A16" s="4" t="s">
        <v>32</v>
      </c>
      <c r="B16" s="241">
        <f t="shared" si="0"/>
        <v>663</v>
      </c>
      <c r="C16" s="255">
        <v>663</v>
      </c>
      <c r="D16" s="255"/>
      <c r="E16" s="255"/>
      <c r="F16" s="255"/>
      <c r="G16" s="255"/>
      <c r="H16" s="255"/>
      <c r="I16" s="255"/>
      <c r="J16" s="255"/>
      <c r="K16" s="255"/>
      <c r="L16" s="255"/>
      <c r="M16" s="92">
        <v>200.29</v>
      </c>
      <c r="N16" s="91">
        <f t="shared" si="3"/>
        <v>631</v>
      </c>
      <c r="O16" s="92">
        <v>631</v>
      </c>
      <c r="P16" s="92"/>
      <c r="Q16" s="92"/>
      <c r="R16" s="92"/>
      <c r="S16" s="92"/>
      <c r="T16" s="92"/>
      <c r="U16" s="92"/>
      <c r="V16" s="92"/>
      <c r="W16" s="92"/>
      <c r="X16" s="92"/>
      <c r="Y16" s="42">
        <f t="shared" si="2"/>
        <v>1036.8699999999999</v>
      </c>
      <c r="Z16" s="43">
        <v>1036.8699999999999</v>
      </c>
      <c r="AA16" s="43"/>
      <c r="AB16" s="43"/>
      <c r="AC16" s="43"/>
      <c r="AD16" s="43"/>
      <c r="AE16" s="43"/>
      <c r="AF16" s="43"/>
      <c r="AG16" s="43"/>
      <c r="AH16" s="43"/>
    </row>
    <row r="17" spans="1:34" x14ac:dyDescent="0.25">
      <c r="A17" s="4" t="s">
        <v>93</v>
      </c>
      <c r="B17" s="241">
        <f t="shared" si="0"/>
        <v>0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92"/>
      <c r="N17" s="91">
        <f t="shared" si="3"/>
        <v>0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42">
        <f t="shared" si="2"/>
        <v>0</v>
      </c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x14ac:dyDescent="0.25">
      <c r="A18" s="4" t="s">
        <v>33</v>
      </c>
      <c r="B18" s="241">
        <f t="shared" si="0"/>
        <v>0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92">
        <v>576.29999999999995</v>
      </c>
      <c r="N18" s="91">
        <f t="shared" si="3"/>
        <v>0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42">
        <f t="shared" si="2"/>
        <v>234.38</v>
      </c>
      <c r="Z18" s="43">
        <v>234.38</v>
      </c>
      <c r="AA18" s="43"/>
      <c r="AB18" s="43"/>
      <c r="AC18" s="43"/>
      <c r="AD18" s="43"/>
      <c r="AE18" s="43"/>
      <c r="AF18" s="43"/>
      <c r="AG18" s="43"/>
      <c r="AH18" s="43"/>
    </row>
    <row r="19" spans="1:34" hidden="1" x14ac:dyDescent="0.25">
      <c r="A19" s="4" t="s">
        <v>94</v>
      </c>
      <c r="B19" s="241">
        <f t="shared" si="0"/>
        <v>0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92"/>
      <c r="N19" s="91">
        <f t="shared" si="3"/>
        <v>0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42">
        <f t="shared" si="2"/>
        <v>0</v>
      </c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idden="1" x14ac:dyDescent="0.25">
      <c r="A20" s="5" t="s">
        <v>95</v>
      </c>
      <c r="B20" s="241">
        <f t="shared" si="0"/>
        <v>0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92"/>
      <c r="N20" s="91">
        <f t="shared" si="3"/>
        <v>0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42">
        <f t="shared" si="2"/>
        <v>0</v>
      </c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x14ac:dyDescent="0.25">
      <c r="A21" s="4" t="s">
        <v>34</v>
      </c>
      <c r="B21" s="241">
        <f t="shared" si="0"/>
        <v>421</v>
      </c>
      <c r="C21" s="255">
        <v>421</v>
      </c>
      <c r="D21" s="255"/>
      <c r="E21" s="255"/>
      <c r="F21" s="255"/>
      <c r="G21" s="255"/>
      <c r="H21" s="255"/>
      <c r="I21" s="255"/>
      <c r="J21" s="255"/>
      <c r="K21" s="255"/>
      <c r="L21" s="255"/>
      <c r="M21" s="92">
        <v>267.25</v>
      </c>
      <c r="N21" s="91">
        <f t="shared" si="3"/>
        <v>401</v>
      </c>
      <c r="O21" s="92">
        <v>401</v>
      </c>
      <c r="P21" s="92"/>
      <c r="Q21" s="92"/>
      <c r="R21" s="92"/>
      <c r="S21" s="92"/>
      <c r="T21" s="92"/>
      <c r="U21" s="92"/>
      <c r="V21" s="92"/>
      <c r="W21" s="92"/>
      <c r="X21" s="92"/>
      <c r="Y21" s="42">
        <f t="shared" si="2"/>
        <v>691.2</v>
      </c>
      <c r="Z21" s="43">
        <v>691.2</v>
      </c>
      <c r="AA21" s="43"/>
      <c r="AB21" s="43"/>
      <c r="AC21" s="43"/>
      <c r="AD21" s="43"/>
      <c r="AE21" s="43"/>
      <c r="AF21" s="43"/>
      <c r="AG21" s="43"/>
      <c r="AH21" s="43"/>
    </row>
    <row r="22" spans="1:34" x14ac:dyDescent="0.25">
      <c r="A22" s="4" t="s">
        <v>35</v>
      </c>
      <c r="B22" s="241">
        <f t="shared" si="0"/>
        <v>3810</v>
      </c>
      <c r="C22" s="255">
        <v>3810</v>
      </c>
      <c r="D22" s="255"/>
      <c r="E22" s="255"/>
      <c r="F22" s="255"/>
      <c r="G22" s="255"/>
      <c r="H22" s="255"/>
      <c r="I22" s="255"/>
      <c r="J22" s="255"/>
      <c r="K22" s="255"/>
      <c r="L22" s="255"/>
      <c r="M22" s="92">
        <v>2419.0100000000002</v>
      </c>
      <c r="N22" s="91">
        <f t="shared" si="3"/>
        <v>3629</v>
      </c>
      <c r="O22" s="92">
        <v>3629</v>
      </c>
      <c r="P22" s="92"/>
      <c r="Q22" s="92"/>
      <c r="R22" s="92"/>
      <c r="S22" s="92"/>
      <c r="T22" s="92"/>
      <c r="U22" s="92"/>
      <c r="V22" s="92"/>
      <c r="W22" s="92"/>
      <c r="X22" s="92"/>
      <c r="Y22" s="42">
        <f t="shared" si="2"/>
        <v>6129.56</v>
      </c>
      <c r="Z22" s="43">
        <v>6129.56</v>
      </c>
      <c r="AA22" s="43"/>
      <c r="AB22" s="43"/>
      <c r="AC22" s="43"/>
      <c r="AD22" s="43"/>
      <c r="AE22" s="43"/>
      <c r="AF22" s="43"/>
      <c r="AG22" s="43"/>
      <c r="AH22" s="43"/>
    </row>
    <row r="23" spans="1:34" x14ac:dyDescent="0.25">
      <c r="A23" s="4" t="s">
        <v>36</v>
      </c>
      <c r="B23" s="241">
        <f t="shared" si="0"/>
        <v>3946</v>
      </c>
      <c r="C23" s="255">
        <v>3946</v>
      </c>
      <c r="D23" s="255"/>
      <c r="E23" s="255"/>
      <c r="F23" s="255"/>
      <c r="G23" s="255"/>
      <c r="H23" s="255"/>
      <c r="I23" s="255"/>
      <c r="J23" s="255"/>
      <c r="K23" s="255"/>
      <c r="L23" s="255"/>
      <c r="M23" s="92">
        <v>2505.6</v>
      </c>
      <c r="N23" s="91">
        <f t="shared" si="3"/>
        <v>3758</v>
      </c>
      <c r="O23" s="92">
        <v>3758</v>
      </c>
      <c r="P23" s="92"/>
      <c r="Q23" s="92"/>
      <c r="R23" s="92"/>
      <c r="S23" s="92"/>
      <c r="T23" s="92"/>
      <c r="U23" s="92"/>
      <c r="V23" s="92"/>
      <c r="W23" s="92"/>
      <c r="X23" s="92"/>
      <c r="Y23" s="42">
        <f t="shared" si="2"/>
        <v>6480</v>
      </c>
      <c r="Z23" s="43">
        <v>6480</v>
      </c>
      <c r="AA23" s="43"/>
      <c r="AB23" s="43"/>
      <c r="AC23" s="43"/>
      <c r="AD23" s="43"/>
      <c r="AE23" s="43"/>
      <c r="AF23" s="43"/>
      <c r="AG23" s="43"/>
      <c r="AH23" s="43"/>
    </row>
    <row r="24" spans="1:34" x14ac:dyDescent="0.25">
      <c r="A24" s="4" t="s">
        <v>9</v>
      </c>
      <c r="B24" s="241">
        <f t="shared" si="0"/>
        <v>0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92"/>
      <c r="N24" s="91">
        <f t="shared" si="3"/>
        <v>0</v>
      </c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42">
        <f t="shared" si="2"/>
        <v>1830.66</v>
      </c>
      <c r="Z24" s="43">
        <v>252</v>
      </c>
      <c r="AA24" s="43"/>
      <c r="AB24" s="43"/>
      <c r="AC24" s="43"/>
      <c r="AD24" s="43"/>
      <c r="AE24" s="43"/>
      <c r="AF24" s="43"/>
      <c r="AG24" s="43"/>
      <c r="AH24" s="43">
        <v>1578.66</v>
      </c>
    </row>
    <row r="25" spans="1:34" x14ac:dyDescent="0.25">
      <c r="A25" s="4" t="s">
        <v>268</v>
      </c>
      <c r="B25" s="241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92"/>
      <c r="N25" s="91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42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x14ac:dyDescent="0.25">
      <c r="A26" s="4" t="s">
        <v>96</v>
      </c>
      <c r="B26" s="241">
        <f t="shared" si="0"/>
        <v>0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92"/>
      <c r="N26" s="91">
        <f t="shared" ref="N26:N47" si="4">SUM(O26:X26)</f>
        <v>0</v>
      </c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42">
        <f t="shared" si="2"/>
        <v>0</v>
      </c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x14ac:dyDescent="0.25">
      <c r="A27" s="4" t="s">
        <v>37</v>
      </c>
      <c r="B27" s="241">
        <f t="shared" si="0"/>
        <v>9647</v>
      </c>
      <c r="C27" s="255">
        <v>5120</v>
      </c>
      <c r="D27" s="255">
        <v>1260</v>
      </c>
      <c r="E27" s="255"/>
      <c r="F27" s="255"/>
      <c r="G27" s="255"/>
      <c r="H27" s="255">
        <v>3267</v>
      </c>
      <c r="I27" s="255"/>
      <c r="J27" s="255"/>
      <c r="K27" s="255"/>
      <c r="L27" s="255"/>
      <c r="M27" s="92">
        <v>5346.4</v>
      </c>
      <c r="N27" s="91">
        <f t="shared" si="4"/>
        <v>9186</v>
      </c>
      <c r="O27" s="92">
        <f>2144+1582+1149</f>
        <v>4875</v>
      </c>
      <c r="P27" s="92">
        <v>1200</v>
      </c>
      <c r="Q27" s="92"/>
      <c r="R27" s="92"/>
      <c r="S27" s="92"/>
      <c r="T27" s="92">
        <v>3111</v>
      </c>
      <c r="U27" s="92"/>
      <c r="V27" s="92"/>
      <c r="W27" s="92"/>
      <c r="X27" s="92"/>
      <c r="Y27" s="42">
        <f t="shared" si="2"/>
        <v>12761.39</v>
      </c>
      <c r="Z27" s="43">
        <v>9314.1299999999992</v>
      </c>
      <c r="AA27" s="43"/>
      <c r="AB27" s="43"/>
      <c r="AC27" s="43"/>
      <c r="AD27" s="43">
        <v>3447.26</v>
      </c>
      <c r="AE27" s="43"/>
      <c r="AF27" s="43"/>
      <c r="AG27" s="43"/>
      <c r="AH27" s="43"/>
    </row>
    <row r="28" spans="1:34" x14ac:dyDescent="0.25">
      <c r="A28" s="4" t="s">
        <v>97</v>
      </c>
      <c r="B28" s="241">
        <f t="shared" si="0"/>
        <v>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92"/>
      <c r="N28" s="91">
        <f t="shared" si="4"/>
        <v>0</v>
      </c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42">
        <f t="shared" si="2"/>
        <v>0</v>
      </c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x14ac:dyDescent="0.25">
      <c r="A29" s="4" t="s">
        <v>38</v>
      </c>
      <c r="B29" s="241">
        <f t="shared" si="0"/>
        <v>3224.3500000000004</v>
      </c>
      <c r="C29" s="255">
        <f>3171+5.65</f>
        <v>3176.65</v>
      </c>
      <c r="D29" s="255">
        <v>2.2599999999999998</v>
      </c>
      <c r="E29" s="255"/>
      <c r="F29" s="255"/>
      <c r="G29" s="255"/>
      <c r="H29" s="255"/>
      <c r="I29" s="255"/>
      <c r="J29" s="255">
        <v>45.44</v>
      </c>
      <c r="K29" s="255"/>
      <c r="L29" s="255"/>
      <c r="M29" s="92">
        <v>2123.7199999999998</v>
      </c>
      <c r="N29" s="91">
        <f t="shared" si="4"/>
        <v>5168.6499999999996</v>
      </c>
      <c r="O29" s="92">
        <f>107.65+1192+322+(21*4)+963+2500</f>
        <v>5168.6499999999996</v>
      </c>
      <c r="P29" s="92"/>
      <c r="Q29" s="92"/>
      <c r="R29" s="92"/>
      <c r="S29" s="92"/>
      <c r="T29" s="92"/>
      <c r="U29" s="92"/>
      <c r="V29" s="92"/>
      <c r="W29" s="92"/>
      <c r="X29" s="92"/>
      <c r="Y29" s="42">
        <f t="shared" si="2"/>
        <v>4944.5600000000004</v>
      </c>
      <c r="Z29" s="43">
        <v>4944.5600000000004</v>
      </c>
      <c r="AA29" s="43"/>
      <c r="AB29" s="43"/>
      <c r="AC29" s="43"/>
      <c r="AD29" s="43"/>
      <c r="AE29" s="43"/>
      <c r="AF29" s="43"/>
      <c r="AG29" s="43"/>
      <c r="AH29" s="43"/>
    </row>
    <row r="30" spans="1:34" x14ac:dyDescent="0.25">
      <c r="A30" s="4" t="s">
        <v>39</v>
      </c>
      <c r="B30" s="241">
        <f t="shared" si="0"/>
        <v>219.11400000000003</v>
      </c>
      <c r="C30" s="255">
        <f>(9.99+7.4)*1.05*12</f>
        <v>219.11400000000003</v>
      </c>
      <c r="D30" s="255"/>
      <c r="E30" s="255"/>
      <c r="F30" s="255"/>
      <c r="G30" s="255"/>
      <c r="H30" s="255"/>
      <c r="I30" s="255"/>
      <c r="J30" s="255"/>
      <c r="K30" s="255"/>
      <c r="L30" s="255"/>
      <c r="M30" s="92">
        <v>82.58</v>
      </c>
      <c r="N30" s="91">
        <f t="shared" si="4"/>
        <v>238.68</v>
      </c>
      <c r="O30" s="92">
        <f>(12.99+6.9)*12</f>
        <v>238.68</v>
      </c>
      <c r="P30" s="92"/>
      <c r="Q30" s="92"/>
      <c r="R30" s="92"/>
      <c r="S30" s="92"/>
      <c r="T30" s="92"/>
      <c r="U30" s="92"/>
      <c r="V30" s="92"/>
      <c r="W30" s="92"/>
      <c r="X30" s="92"/>
      <c r="Y30" s="42">
        <f t="shared" si="2"/>
        <v>110.68</v>
      </c>
      <c r="Z30" s="43">
        <v>110.68</v>
      </c>
      <c r="AA30" s="43"/>
      <c r="AB30" s="43"/>
      <c r="AC30" s="43"/>
      <c r="AD30" s="43"/>
      <c r="AE30" s="43"/>
      <c r="AF30" s="43"/>
      <c r="AG30" s="43"/>
      <c r="AH30" s="43"/>
    </row>
    <row r="31" spans="1:34" hidden="1" x14ac:dyDescent="0.25">
      <c r="A31" s="5" t="s">
        <v>98</v>
      </c>
      <c r="B31" s="241">
        <f t="shared" si="0"/>
        <v>0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92"/>
      <c r="N31" s="91">
        <f t="shared" si="4"/>
        <v>0</v>
      </c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42">
        <f t="shared" si="2"/>
        <v>0</v>
      </c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x14ac:dyDescent="0.25">
      <c r="A32" s="101" t="s">
        <v>22</v>
      </c>
      <c r="B32" s="241">
        <f t="shared" si="0"/>
        <v>0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92">
        <v>366.56</v>
      </c>
      <c r="N32" s="91">
        <f t="shared" si="4"/>
        <v>0</v>
      </c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42">
        <f t="shared" si="2"/>
        <v>1371.85</v>
      </c>
      <c r="Z32" s="43">
        <v>75.849999999999994</v>
      </c>
      <c r="AA32" s="43"/>
      <c r="AB32" s="43">
        <v>139.4</v>
      </c>
      <c r="AC32" s="43"/>
      <c r="AD32" s="43">
        <v>1092.5999999999999</v>
      </c>
      <c r="AE32" s="43">
        <v>64</v>
      </c>
      <c r="AF32" s="43"/>
      <c r="AG32" s="43"/>
      <c r="AH32" s="43"/>
    </row>
    <row r="33" spans="1:34" x14ac:dyDescent="0.25">
      <c r="A33" s="4" t="s">
        <v>99</v>
      </c>
      <c r="B33" s="241">
        <f t="shared" si="0"/>
        <v>0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92"/>
      <c r="N33" s="91">
        <f t="shared" si="4"/>
        <v>0</v>
      </c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42">
        <f t="shared" si="2"/>
        <v>0</v>
      </c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x14ac:dyDescent="0.25">
      <c r="A34" s="4" t="s">
        <v>3</v>
      </c>
      <c r="B34" s="241">
        <f t="shared" si="0"/>
        <v>37914</v>
      </c>
      <c r="C34" s="255">
        <f>4016</f>
        <v>4016</v>
      </c>
      <c r="D34" s="255">
        <v>1607</v>
      </c>
      <c r="E34" s="255"/>
      <c r="F34" s="255"/>
      <c r="G34" s="255"/>
      <c r="H34" s="255"/>
      <c r="I34" s="255"/>
      <c r="J34" s="255">
        <v>32291</v>
      </c>
      <c r="K34" s="255"/>
      <c r="L34" s="255"/>
      <c r="M34" s="92">
        <v>42418</v>
      </c>
      <c r="N34" s="91">
        <f t="shared" si="4"/>
        <v>69567.5</v>
      </c>
      <c r="O34" s="92">
        <f>43226+(52683/2)</f>
        <v>69567.5</v>
      </c>
      <c r="P34" s="92"/>
      <c r="Q34" s="92"/>
      <c r="R34" s="92"/>
      <c r="S34" s="92"/>
      <c r="T34" s="92"/>
      <c r="U34" s="92"/>
      <c r="V34" s="92"/>
      <c r="W34" s="92"/>
      <c r="X34" s="92"/>
      <c r="Y34" s="42">
        <f t="shared" si="2"/>
        <v>25364.54</v>
      </c>
      <c r="Z34" s="43">
        <v>25364.54</v>
      </c>
      <c r="AA34" s="43"/>
      <c r="AB34" s="43"/>
      <c r="AC34" s="43"/>
      <c r="AD34" s="43"/>
      <c r="AE34" s="43">
        <v>0</v>
      </c>
      <c r="AF34" s="43"/>
      <c r="AG34" s="43">
        <v>0</v>
      </c>
      <c r="AH34" s="43"/>
    </row>
    <row r="35" spans="1:34" x14ac:dyDescent="0.25">
      <c r="A35" s="4" t="s">
        <v>40</v>
      </c>
      <c r="B35" s="241">
        <f t="shared" si="0"/>
        <v>3111</v>
      </c>
      <c r="C35" s="255">
        <v>3111</v>
      </c>
      <c r="D35" s="255"/>
      <c r="E35" s="255"/>
      <c r="F35" s="255"/>
      <c r="G35" s="255"/>
      <c r="H35" s="255"/>
      <c r="I35" s="255"/>
      <c r="J35" s="255"/>
      <c r="K35" s="255"/>
      <c r="L35" s="255"/>
      <c r="M35" s="92">
        <v>1856</v>
      </c>
      <c r="N35" s="91">
        <f t="shared" si="4"/>
        <v>2963</v>
      </c>
      <c r="O35" s="92">
        <v>2963</v>
      </c>
      <c r="P35" s="92"/>
      <c r="Q35" s="92"/>
      <c r="R35" s="92"/>
      <c r="S35" s="92"/>
      <c r="T35" s="92"/>
      <c r="U35" s="92"/>
      <c r="V35" s="92"/>
      <c r="W35" s="92"/>
      <c r="X35" s="92"/>
      <c r="Y35" s="42">
        <f t="shared" si="2"/>
        <v>8439.6</v>
      </c>
      <c r="Z35" s="43">
        <v>8439.6</v>
      </c>
      <c r="AA35" s="43"/>
      <c r="AB35" s="43"/>
      <c r="AC35" s="43"/>
      <c r="AD35" s="43"/>
      <c r="AE35" s="43"/>
      <c r="AF35" s="43"/>
      <c r="AG35" s="43"/>
      <c r="AH35" s="43"/>
    </row>
    <row r="36" spans="1:34" x14ac:dyDescent="0.25">
      <c r="A36" s="4" t="s">
        <v>41</v>
      </c>
      <c r="B36" s="241">
        <f t="shared" si="0"/>
        <v>4673</v>
      </c>
      <c r="C36" s="255">
        <f>3673+1000</f>
        <v>4673</v>
      </c>
      <c r="D36" s="255"/>
      <c r="E36" s="255"/>
      <c r="F36" s="255"/>
      <c r="G36" s="255"/>
      <c r="H36" s="255"/>
      <c r="I36" s="255"/>
      <c r="J36" s="255"/>
      <c r="K36" s="255"/>
      <c r="L36" s="255"/>
      <c r="M36" s="92">
        <v>2097.1</v>
      </c>
      <c r="N36" s="91">
        <f t="shared" si="4"/>
        <v>3498</v>
      </c>
      <c r="O36" s="92">
        <v>3498</v>
      </c>
      <c r="P36" s="92"/>
      <c r="Q36" s="92"/>
      <c r="R36" s="92"/>
      <c r="S36" s="92"/>
      <c r="T36" s="92"/>
      <c r="U36" s="92"/>
      <c r="V36" s="92"/>
      <c r="W36" s="92"/>
      <c r="X36" s="92"/>
      <c r="Y36" s="42">
        <f t="shared" si="2"/>
        <v>4932</v>
      </c>
      <c r="Z36" s="43">
        <v>4932</v>
      </c>
      <c r="AA36" s="43"/>
      <c r="AB36" s="43"/>
      <c r="AC36" s="43"/>
      <c r="AD36" s="43"/>
      <c r="AE36" s="43"/>
      <c r="AF36" s="43"/>
      <c r="AG36" s="43"/>
      <c r="AH36" s="43"/>
    </row>
    <row r="37" spans="1:34" x14ac:dyDescent="0.25">
      <c r="A37" s="4" t="s">
        <v>42</v>
      </c>
      <c r="B37" s="241">
        <f t="shared" si="0"/>
        <v>192.92700000000002</v>
      </c>
      <c r="C37" s="255">
        <f>183.74*1.05</f>
        <v>192.92700000000002</v>
      </c>
      <c r="D37" s="255"/>
      <c r="E37" s="255"/>
      <c r="F37" s="255"/>
      <c r="G37" s="255"/>
      <c r="H37" s="255"/>
      <c r="I37" s="255"/>
      <c r="J37" s="255"/>
      <c r="K37" s="255"/>
      <c r="L37" s="255"/>
      <c r="M37" s="92">
        <v>94.66</v>
      </c>
      <c r="N37" s="91">
        <f t="shared" si="4"/>
        <v>250</v>
      </c>
      <c r="O37" s="92">
        <v>250</v>
      </c>
      <c r="P37" s="92"/>
      <c r="Q37" s="92"/>
      <c r="R37" s="92"/>
      <c r="S37" s="92"/>
      <c r="T37" s="92"/>
      <c r="U37" s="92"/>
      <c r="V37" s="92"/>
      <c r="W37" s="92"/>
      <c r="X37" s="92"/>
      <c r="Y37" s="42">
        <f t="shared" si="2"/>
        <v>249.27</v>
      </c>
      <c r="Z37" s="43">
        <v>249.27</v>
      </c>
      <c r="AA37" s="43"/>
      <c r="AB37" s="43"/>
      <c r="AC37" s="43"/>
      <c r="AD37" s="43"/>
      <c r="AE37" s="43"/>
      <c r="AF37" s="43"/>
      <c r="AG37" s="43"/>
      <c r="AH37" s="43"/>
    </row>
    <row r="38" spans="1:34" x14ac:dyDescent="0.25">
      <c r="A38" s="4" t="s">
        <v>28</v>
      </c>
      <c r="B38" s="241">
        <f t="shared" si="0"/>
        <v>0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92">
        <v>3579.08</v>
      </c>
      <c r="N38" s="91">
        <f t="shared" si="4"/>
        <v>4290</v>
      </c>
      <c r="O38" s="92"/>
      <c r="P38" s="92"/>
      <c r="Q38" s="92"/>
      <c r="R38" s="92"/>
      <c r="S38" s="92">
        <f>((69000*12)+10000+20000)*0.5/100</f>
        <v>4290</v>
      </c>
      <c r="T38" s="92"/>
      <c r="U38" s="92"/>
      <c r="V38" s="92"/>
      <c r="W38" s="92"/>
      <c r="X38" s="92"/>
      <c r="Y38" s="42">
        <f t="shared" si="2"/>
        <v>5165.49</v>
      </c>
      <c r="Z38" s="43"/>
      <c r="AA38" s="43"/>
      <c r="AB38" s="43"/>
      <c r="AC38" s="43">
        <v>5165.49</v>
      </c>
      <c r="AD38" s="43"/>
      <c r="AE38" s="43"/>
      <c r="AF38" s="43"/>
      <c r="AG38" s="43"/>
      <c r="AH38" s="43"/>
    </row>
    <row r="39" spans="1:34" x14ac:dyDescent="0.25">
      <c r="A39" s="4" t="s">
        <v>43</v>
      </c>
      <c r="B39" s="241">
        <f t="shared" si="0"/>
        <v>1000</v>
      </c>
      <c r="C39" s="255"/>
      <c r="D39" s="255">
        <v>1000</v>
      </c>
      <c r="E39" s="255"/>
      <c r="F39" s="255"/>
      <c r="G39" s="255"/>
      <c r="H39" s="255"/>
      <c r="I39" s="255"/>
      <c r="J39" s="255"/>
      <c r="K39" s="255"/>
      <c r="L39" s="255"/>
      <c r="M39" s="92">
        <v>938</v>
      </c>
      <c r="N39" s="91">
        <f t="shared" si="4"/>
        <v>780</v>
      </c>
      <c r="O39" s="92">
        <v>780</v>
      </c>
      <c r="P39" s="92"/>
      <c r="Q39" s="92"/>
      <c r="R39" s="92"/>
      <c r="S39" s="92"/>
      <c r="T39" s="92"/>
      <c r="U39" s="92"/>
      <c r="V39" s="92"/>
      <c r="W39" s="92"/>
      <c r="X39" s="92"/>
      <c r="Y39" s="42">
        <f t="shared" si="2"/>
        <v>826.6</v>
      </c>
      <c r="Z39" s="43">
        <v>776.7</v>
      </c>
      <c r="AA39" s="43"/>
      <c r="AB39" s="43"/>
      <c r="AC39" s="43"/>
      <c r="AD39" s="43"/>
      <c r="AE39" s="43">
        <v>49.9</v>
      </c>
      <c r="AF39" s="43"/>
      <c r="AG39" s="43"/>
      <c r="AH39" s="43"/>
    </row>
    <row r="40" spans="1:34" x14ac:dyDescent="0.25">
      <c r="A40" s="4" t="s">
        <v>100</v>
      </c>
      <c r="B40" s="241">
        <f t="shared" si="0"/>
        <v>0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92">
        <v>30</v>
      </c>
      <c r="N40" s="91">
        <f t="shared" si="4"/>
        <v>0</v>
      </c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42">
        <f t="shared" si="2"/>
        <v>0</v>
      </c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x14ac:dyDescent="0.25">
      <c r="A41" s="4" t="s">
        <v>44</v>
      </c>
      <c r="B41" s="241">
        <f t="shared" si="0"/>
        <v>650</v>
      </c>
      <c r="C41" s="255">
        <v>600</v>
      </c>
      <c r="D41" s="255"/>
      <c r="E41" s="255"/>
      <c r="F41" s="255"/>
      <c r="G41" s="255"/>
      <c r="H41" s="255"/>
      <c r="I41" s="255"/>
      <c r="J41" s="255">
        <v>50</v>
      </c>
      <c r="K41" s="255"/>
      <c r="L41" s="255"/>
      <c r="M41" s="92">
        <v>397.26</v>
      </c>
      <c r="N41" s="91">
        <f t="shared" si="4"/>
        <v>650</v>
      </c>
      <c r="O41" s="92">
        <v>600</v>
      </c>
      <c r="P41" s="92"/>
      <c r="Q41" s="92"/>
      <c r="R41" s="92"/>
      <c r="S41" s="92"/>
      <c r="T41" s="92"/>
      <c r="U41" s="92"/>
      <c r="V41" s="92">
        <v>50</v>
      </c>
      <c r="W41" s="92"/>
      <c r="X41" s="92"/>
      <c r="Y41" s="42">
        <f t="shared" si="2"/>
        <v>616.51</v>
      </c>
      <c r="Z41" s="43">
        <v>564.33000000000004</v>
      </c>
      <c r="AA41" s="43"/>
      <c r="AB41" s="43"/>
      <c r="AC41" s="43"/>
      <c r="AD41" s="43"/>
      <c r="AE41" s="43">
        <v>32.4</v>
      </c>
      <c r="AF41" s="43">
        <v>19.78</v>
      </c>
      <c r="AG41" s="43"/>
      <c r="AH41" s="43"/>
    </row>
    <row r="42" spans="1:34" x14ac:dyDescent="0.25">
      <c r="A42" s="4" t="s">
        <v>4</v>
      </c>
      <c r="B42" s="241">
        <f t="shared" si="0"/>
        <v>1100</v>
      </c>
      <c r="C42" s="255">
        <v>500</v>
      </c>
      <c r="D42" s="255"/>
      <c r="E42" s="255"/>
      <c r="F42" s="255"/>
      <c r="G42" s="255"/>
      <c r="H42" s="255"/>
      <c r="I42" s="255"/>
      <c r="J42" s="255">
        <v>600</v>
      </c>
      <c r="K42" s="255"/>
      <c r="L42" s="255"/>
      <c r="M42" s="92">
        <v>408.8</v>
      </c>
      <c r="N42" s="91">
        <f t="shared" si="4"/>
        <v>1100</v>
      </c>
      <c r="O42" s="92">
        <v>500</v>
      </c>
      <c r="P42" s="92"/>
      <c r="Q42" s="92"/>
      <c r="R42" s="92"/>
      <c r="S42" s="92"/>
      <c r="T42" s="92"/>
      <c r="U42" s="92"/>
      <c r="V42" s="92">
        <v>600</v>
      </c>
      <c r="W42" s="92"/>
      <c r="X42" s="92"/>
      <c r="Y42" s="42">
        <f t="shared" si="2"/>
        <v>1132.55</v>
      </c>
      <c r="Z42" s="43">
        <v>465.19</v>
      </c>
      <c r="AA42" s="43"/>
      <c r="AB42" s="43">
        <v>6</v>
      </c>
      <c r="AC42" s="43"/>
      <c r="AD42" s="43"/>
      <c r="AE42" s="43">
        <v>27.8</v>
      </c>
      <c r="AF42" s="43">
        <v>609.71</v>
      </c>
      <c r="AG42" s="43">
        <v>23.85</v>
      </c>
      <c r="AH42" s="43"/>
    </row>
    <row r="43" spans="1:34" x14ac:dyDescent="0.25">
      <c r="A43" s="4" t="s">
        <v>45</v>
      </c>
      <c r="B43" s="241">
        <f t="shared" si="0"/>
        <v>2268.5</v>
      </c>
      <c r="C43" s="255">
        <f>2237-H43</f>
        <v>1882.25</v>
      </c>
      <c r="D43" s="255">
        <v>31.5</v>
      </c>
      <c r="E43" s="255"/>
      <c r="F43" s="255"/>
      <c r="G43" s="255"/>
      <c r="H43" s="255">
        <v>354.75</v>
      </c>
      <c r="I43" s="255"/>
      <c r="J43" s="255"/>
      <c r="K43" s="255"/>
      <c r="L43" s="255"/>
      <c r="M43" s="92">
        <v>1576.21</v>
      </c>
      <c r="N43" s="91">
        <f t="shared" si="4"/>
        <v>2104</v>
      </c>
      <c r="O43" s="92">
        <f>2104-T43</f>
        <v>1861.0971999999999</v>
      </c>
      <c r="P43" s="92"/>
      <c r="Q43" s="92"/>
      <c r="R43" s="92"/>
      <c r="S43" s="92"/>
      <c r="T43" s="92">
        <f>(45*12*1.02*1.05)*0.42</f>
        <v>242.90280000000001</v>
      </c>
      <c r="U43" s="92"/>
      <c r="V43" s="92"/>
      <c r="W43" s="92"/>
      <c r="X43" s="92"/>
      <c r="Y43" s="42">
        <f t="shared" si="2"/>
        <v>4369.58</v>
      </c>
      <c r="Z43" s="43">
        <v>3675.88</v>
      </c>
      <c r="AA43" s="43"/>
      <c r="AB43" s="43"/>
      <c r="AC43" s="43"/>
      <c r="AD43" s="43">
        <v>544.41999999999996</v>
      </c>
      <c r="AE43" s="43">
        <v>149.28</v>
      </c>
      <c r="AF43" s="43"/>
      <c r="AG43" s="43"/>
      <c r="AH43" s="43"/>
    </row>
    <row r="44" spans="1:34" x14ac:dyDescent="0.25">
      <c r="A44" s="4" t="s">
        <v>46</v>
      </c>
      <c r="B44" s="241">
        <f t="shared" si="0"/>
        <v>0</v>
      </c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92">
        <v>1095.3699999999999</v>
      </c>
      <c r="N44" s="91">
        <f t="shared" si="4"/>
        <v>966</v>
      </c>
      <c r="O44" s="92">
        <f>856</f>
        <v>856</v>
      </c>
      <c r="P44" s="92"/>
      <c r="Q44" s="92"/>
      <c r="R44" s="92"/>
      <c r="S44" s="92"/>
      <c r="T44" s="92"/>
      <c r="U44" s="92"/>
      <c r="V44" s="92">
        <v>110</v>
      </c>
      <c r="W44" s="92"/>
      <c r="X44" s="92"/>
      <c r="Y44" s="42">
        <f t="shared" si="2"/>
        <v>1937.94</v>
      </c>
      <c r="Z44" s="43">
        <v>1828.44</v>
      </c>
      <c r="AA44" s="43"/>
      <c r="AB44" s="43"/>
      <c r="AC44" s="43"/>
      <c r="AD44" s="43"/>
      <c r="AE44" s="43"/>
      <c r="AF44" s="43">
        <v>109.5</v>
      </c>
      <c r="AG44" s="43"/>
      <c r="AH44" s="43"/>
    </row>
    <row r="45" spans="1:34" x14ac:dyDescent="0.25">
      <c r="A45" s="4" t="s">
        <v>47</v>
      </c>
      <c r="B45" s="241">
        <f t="shared" si="0"/>
        <v>0</v>
      </c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92">
        <v>74.290000000000006</v>
      </c>
      <c r="N45" s="91">
        <f t="shared" si="4"/>
        <v>174</v>
      </c>
      <c r="O45" s="92">
        <v>174</v>
      </c>
      <c r="P45" s="92"/>
      <c r="Q45" s="92"/>
      <c r="R45" s="92"/>
      <c r="S45" s="92"/>
      <c r="T45" s="92"/>
      <c r="U45" s="92"/>
      <c r="V45" s="92"/>
      <c r="W45" s="92"/>
      <c r="X45" s="92"/>
      <c r="Y45" s="42">
        <f t="shared" si="2"/>
        <v>90.39</v>
      </c>
      <c r="Z45" s="43">
        <v>90.39</v>
      </c>
      <c r="AA45" s="43"/>
      <c r="AB45" s="43"/>
      <c r="AC45" s="43"/>
      <c r="AD45" s="43"/>
      <c r="AE45" s="43"/>
      <c r="AF45" s="43"/>
      <c r="AG45" s="43"/>
      <c r="AH45" s="43"/>
    </row>
    <row r="46" spans="1:34" x14ac:dyDescent="0.25">
      <c r="A46" s="5" t="s">
        <v>48</v>
      </c>
      <c r="B46" s="241">
        <f t="shared" si="0"/>
        <v>0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92">
        <v>3780.08</v>
      </c>
      <c r="N46" s="91">
        <f t="shared" si="4"/>
        <v>6600</v>
      </c>
      <c r="O46" s="92">
        <v>4400</v>
      </c>
      <c r="P46" s="92">
        <v>2200</v>
      </c>
      <c r="Q46" s="92"/>
      <c r="R46" s="92"/>
      <c r="S46" s="92"/>
      <c r="T46" s="92"/>
      <c r="U46" s="92"/>
      <c r="V46" s="92"/>
      <c r="W46" s="92"/>
      <c r="X46" s="92"/>
      <c r="Y46" s="42">
        <f t="shared" si="2"/>
        <v>6435.66</v>
      </c>
      <c r="Z46" s="43">
        <v>6435.66</v>
      </c>
      <c r="AA46" s="43"/>
      <c r="AB46" s="43"/>
      <c r="AC46" s="43"/>
      <c r="AD46" s="43"/>
      <c r="AE46" s="43"/>
      <c r="AF46" s="43"/>
      <c r="AG46" s="43"/>
      <c r="AH46" s="43"/>
    </row>
    <row r="47" spans="1:34" x14ac:dyDescent="0.25">
      <c r="A47" s="4" t="s">
        <v>49</v>
      </c>
      <c r="B47" s="241">
        <f t="shared" si="0"/>
        <v>0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92">
        <v>268.73</v>
      </c>
      <c r="N47" s="91">
        <f t="shared" si="4"/>
        <v>401</v>
      </c>
      <c r="O47" s="92">
        <v>401</v>
      </c>
      <c r="P47" s="92"/>
      <c r="Q47" s="92"/>
      <c r="R47" s="92"/>
      <c r="S47" s="92"/>
      <c r="T47" s="92"/>
      <c r="U47" s="92"/>
      <c r="V47" s="92"/>
      <c r="W47" s="92"/>
      <c r="X47" s="92"/>
      <c r="Y47" s="42">
        <f t="shared" si="2"/>
        <v>642</v>
      </c>
      <c r="Z47" s="43">
        <v>642</v>
      </c>
      <c r="AA47" s="43"/>
      <c r="AB47" s="43"/>
      <c r="AC47" s="43"/>
      <c r="AD47" s="43"/>
      <c r="AE47" s="43"/>
      <c r="AF47" s="43"/>
      <c r="AG47" s="43"/>
      <c r="AH47" s="43"/>
    </row>
    <row r="48" spans="1:34" x14ac:dyDescent="0.25">
      <c r="A48" s="177" t="s">
        <v>267</v>
      </c>
      <c r="B48" s="241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92"/>
      <c r="N48" s="91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42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x14ac:dyDescent="0.25">
      <c r="A49" s="6" t="s">
        <v>11</v>
      </c>
      <c r="B49" s="241">
        <f t="shared" si="0"/>
        <v>0</v>
      </c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92"/>
      <c r="N49" s="91">
        <f t="shared" ref="N49:N50" si="5">SUM(O49:X49)</f>
        <v>0</v>
      </c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42"/>
      <c r="Z49" s="43">
        <v>315.57</v>
      </c>
      <c r="AA49" s="43">
        <v>36.869999999999997</v>
      </c>
      <c r="AB49" s="43">
        <v>2512.08</v>
      </c>
      <c r="AC49" s="43"/>
      <c r="AD49" s="43">
        <v>912.22</v>
      </c>
      <c r="AE49" s="43">
        <v>3517.01</v>
      </c>
      <c r="AF49" s="43">
        <v>17.89</v>
      </c>
      <c r="AG49" s="43"/>
      <c r="AH49" s="43"/>
    </row>
    <row r="50" spans="1:34" x14ac:dyDescent="0.25">
      <c r="A50" s="6" t="s">
        <v>12</v>
      </c>
      <c r="B50" s="241">
        <f t="shared" si="0"/>
        <v>0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92"/>
      <c r="N50" s="91">
        <f t="shared" si="5"/>
        <v>0</v>
      </c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42"/>
      <c r="Z50" s="43">
        <v>291.77999999999997</v>
      </c>
      <c r="AA50" s="43">
        <v>37.01</v>
      </c>
      <c r="AB50" s="43">
        <v>1158.76</v>
      </c>
      <c r="AC50" s="43"/>
      <c r="AD50" s="43">
        <v>313.26</v>
      </c>
      <c r="AE50" s="43">
        <v>1774.44</v>
      </c>
      <c r="AF50" s="43"/>
      <c r="AG50" s="43"/>
      <c r="AH50" s="43"/>
    </row>
    <row r="51" spans="1:34" x14ac:dyDescent="0.25">
      <c r="A51" s="116" t="s">
        <v>269</v>
      </c>
      <c r="B51" s="241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92"/>
      <c r="N51" s="91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42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x14ac:dyDescent="0.25">
      <c r="A52" s="116" t="s">
        <v>250</v>
      </c>
      <c r="B52" s="241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92"/>
      <c r="N52" s="91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42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x14ac:dyDescent="0.25">
      <c r="A53" s="4" t="s">
        <v>101</v>
      </c>
      <c r="B53" s="241">
        <f t="shared" si="0"/>
        <v>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92"/>
      <c r="N53" s="91">
        <f t="shared" ref="N53:N73" si="6">SUM(O53:X53)</f>
        <v>0</v>
      </c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42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x14ac:dyDescent="0.25">
      <c r="A54" s="6" t="s">
        <v>5</v>
      </c>
      <c r="B54" s="241">
        <f t="shared" si="0"/>
        <v>0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92">
        <v>112019.22</v>
      </c>
      <c r="N54" s="91">
        <f t="shared" si="6"/>
        <v>126342</v>
      </c>
      <c r="O54" s="92">
        <v>2470</v>
      </c>
      <c r="P54" s="92">
        <v>27570</v>
      </c>
      <c r="Q54" s="92">
        <v>2622</v>
      </c>
      <c r="R54" s="92">
        <v>35470</v>
      </c>
      <c r="S54" s="92"/>
      <c r="T54" s="92">
        <v>17810</v>
      </c>
      <c r="U54" s="210">
        <f>42600-200-2000</f>
        <v>40400</v>
      </c>
      <c r="V54" s="92"/>
      <c r="W54" s="92"/>
      <c r="X54" s="92"/>
      <c r="Y54" s="42">
        <f>SUM(Z49:AG63)-Y55</f>
        <v>245260.44</v>
      </c>
      <c r="Z54" s="43">
        <v>6345.54</v>
      </c>
      <c r="AA54" s="43">
        <v>1884.5</v>
      </c>
      <c r="AB54" s="43">
        <v>52274.91</v>
      </c>
      <c r="AC54" s="43"/>
      <c r="AD54" s="43">
        <v>20603.63</v>
      </c>
      <c r="AE54" s="43">
        <v>78321.63</v>
      </c>
      <c r="AF54" s="43">
        <v>394.72</v>
      </c>
      <c r="AG54" s="43">
        <v>5748.91</v>
      </c>
      <c r="AH54" s="43"/>
    </row>
    <row r="55" spans="1:34" x14ac:dyDescent="0.25">
      <c r="A55" s="7" t="s">
        <v>50</v>
      </c>
      <c r="B55" s="241">
        <f t="shared" si="0"/>
        <v>0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92">
        <v>-59617</v>
      </c>
      <c r="N55" s="91">
        <f t="shared" si="6"/>
        <v>-83877</v>
      </c>
      <c r="O55" s="92">
        <v>-83877</v>
      </c>
      <c r="P55" s="92"/>
      <c r="Q55" s="92"/>
      <c r="R55" s="92"/>
      <c r="S55" s="92"/>
      <c r="T55" s="92"/>
      <c r="U55" s="92"/>
      <c r="V55" s="92"/>
      <c r="W55" s="92"/>
      <c r="X55" s="92"/>
      <c r="Y55" s="42">
        <f t="shared" si="2"/>
        <v>-159542</v>
      </c>
      <c r="Z55" s="43">
        <v>-159542</v>
      </c>
      <c r="AA55" s="43"/>
      <c r="AB55" s="43"/>
      <c r="AC55" s="43"/>
      <c r="AD55" s="43"/>
      <c r="AE55" s="43"/>
      <c r="AF55" s="43"/>
      <c r="AG55" s="43"/>
      <c r="AH55" s="43"/>
    </row>
    <row r="56" spans="1:34" x14ac:dyDescent="0.25">
      <c r="A56" s="5" t="s">
        <v>13</v>
      </c>
      <c r="B56" s="241">
        <f t="shared" si="0"/>
        <v>0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92"/>
      <c r="N56" s="91">
        <f t="shared" si="6"/>
        <v>0</v>
      </c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42"/>
      <c r="Z56" s="43">
        <v>29.52</v>
      </c>
      <c r="AA56" s="43">
        <v>17.2</v>
      </c>
      <c r="AB56" s="43">
        <v>485.85</v>
      </c>
      <c r="AC56" s="43"/>
      <c r="AD56" s="43">
        <v>1151.79</v>
      </c>
      <c r="AE56" s="43">
        <v>-224.59</v>
      </c>
      <c r="AF56" s="43"/>
      <c r="AG56" s="43"/>
      <c r="AH56" s="43"/>
    </row>
    <row r="57" spans="1:34" x14ac:dyDescent="0.25">
      <c r="A57" s="5" t="s">
        <v>102</v>
      </c>
      <c r="B57" s="241">
        <f t="shared" si="0"/>
        <v>0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92"/>
      <c r="N57" s="91">
        <f t="shared" si="6"/>
        <v>0</v>
      </c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42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x14ac:dyDescent="0.25">
      <c r="A58" s="5" t="s">
        <v>51</v>
      </c>
      <c r="B58" s="241">
        <f t="shared" si="0"/>
        <v>0</v>
      </c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92"/>
      <c r="N58" s="91">
        <f t="shared" si="6"/>
        <v>0</v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42"/>
      <c r="Z58" s="43">
        <v>20017</v>
      </c>
      <c r="AA58" s="43"/>
      <c r="AB58" s="43"/>
      <c r="AC58" s="43"/>
      <c r="AD58" s="43"/>
      <c r="AE58" s="43"/>
      <c r="AF58" s="43"/>
      <c r="AG58" s="43"/>
      <c r="AH58" s="43"/>
    </row>
    <row r="59" spans="1:34" x14ac:dyDescent="0.25">
      <c r="A59" s="5" t="s">
        <v>14</v>
      </c>
      <c r="B59" s="241">
        <f t="shared" si="0"/>
        <v>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92"/>
      <c r="N59" s="91">
        <f t="shared" si="6"/>
        <v>0</v>
      </c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42"/>
      <c r="Z59" s="43">
        <v>1961.11</v>
      </c>
      <c r="AA59" s="43">
        <v>167.02</v>
      </c>
      <c r="AB59" s="43">
        <v>11585.79</v>
      </c>
      <c r="AC59" s="43"/>
      <c r="AD59" s="43">
        <v>6320.94</v>
      </c>
      <c r="AE59" s="43">
        <v>15111.69</v>
      </c>
      <c r="AF59" s="43">
        <v>102.14</v>
      </c>
      <c r="AG59" s="43"/>
      <c r="AH59" s="43"/>
    </row>
    <row r="60" spans="1:34" x14ac:dyDescent="0.25">
      <c r="A60" s="5" t="s">
        <v>15</v>
      </c>
      <c r="B60" s="241">
        <f t="shared" si="0"/>
        <v>0</v>
      </c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92"/>
      <c r="N60" s="91">
        <f t="shared" si="6"/>
        <v>0</v>
      </c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42"/>
      <c r="Z60" s="43">
        <v>148.25</v>
      </c>
      <c r="AA60" s="43">
        <v>21.58</v>
      </c>
      <c r="AB60" s="43">
        <v>489.84</v>
      </c>
      <c r="AC60" s="43"/>
      <c r="AD60" s="43">
        <v>110.44</v>
      </c>
      <c r="AE60" s="43">
        <v>864.36</v>
      </c>
      <c r="AF60" s="43"/>
      <c r="AG60" s="43"/>
      <c r="AH60" s="43"/>
    </row>
    <row r="61" spans="1:34" x14ac:dyDescent="0.25">
      <c r="A61" s="5" t="s">
        <v>16</v>
      </c>
      <c r="B61" s="241">
        <f t="shared" si="0"/>
        <v>0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92"/>
      <c r="N61" s="91">
        <f t="shared" si="6"/>
        <v>0</v>
      </c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42"/>
      <c r="Z61" s="43">
        <v>674.93</v>
      </c>
      <c r="AA61" s="43">
        <v>43.77</v>
      </c>
      <c r="AB61" s="43">
        <v>3138.07</v>
      </c>
      <c r="AC61" s="43"/>
      <c r="AD61" s="43">
        <v>1019.54</v>
      </c>
      <c r="AE61" s="43">
        <v>4287.82</v>
      </c>
      <c r="AF61" s="43"/>
      <c r="AG61" s="43"/>
      <c r="AH61" s="43"/>
    </row>
    <row r="62" spans="1:34" x14ac:dyDescent="0.25">
      <c r="A62" s="5" t="s">
        <v>17</v>
      </c>
      <c r="B62" s="241">
        <f t="shared" si="0"/>
        <v>0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92"/>
      <c r="N62" s="91">
        <f t="shared" si="6"/>
        <v>0</v>
      </c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42"/>
      <c r="Z62" s="43">
        <v>75.19</v>
      </c>
      <c r="AA62" s="43">
        <v>9.44</v>
      </c>
      <c r="AB62" s="43">
        <v>300.2</v>
      </c>
      <c r="AC62" s="43"/>
      <c r="AD62" s="43">
        <v>81.17</v>
      </c>
      <c r="AE62" s="43">
        <v>459.73</v>
      </c>
      <c r="AF62" s="43"/>
      <c r="AG62" s="43"/>
      <c r="AH62" s="43"/>
    </row>
    <row r="63" spans="1:34" x14ac:dyDescent="0.25">
      <c r="A63" s="5" t="s">
        <v>18</v>
      </c>
      <c r="B63" s="241">
        <f t="shared" si="0"/>
        <v>0</v>
      </c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92"/>
      <c r="N63" s="91">
        <f t="shared" si="6"/>
        <v>0</v>
      </c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42"/>
      <c r="Z63" s="43">
        <v>7.67</v>
      </c>
      <c r="AA63" s="43">
        <v>4.5999999999999996</v>
      </c>
      <c r="AB63" s="43">
        <v>111.9</v>
      </c>
      <c r="AC63" s="43"/>
      <c r="AD63" s="43">
        <v>306.85000000000002</v>
      </c>
      <c r="AE63" s="43">
        <v>-81.099999999999994</v>
      </c>
      <c r="AF63" s="43"/>
      <c r="AG63" s="43"/>
      <c r="AH63" s="43"/>
    </row>
    <row r="64" spans="1:34" x14ac:dyDescent="0.25">
      <c r="A64" s="7" t="s">
        <v>19</v>
      </c>
      <c r="B64" s="241">
        <f t="shared" si="0"/>
        <v>0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92">
        <v>479.72</v>
      </c>
      <c r="N64" s="91">
        <f t="shared" si="6"/>
        <v>644</v>
      </c>
      <c r="O64" s="92">
        <v>13</v>
      </c>
      <c r="P64" s="92">
        <v>98</v>
      </c>
      <c r="Q64" s="92">
        <v>13</v>
      </c>
      <c r="R64" s="92">
        <v>182</v>
      </c>
      <c r="S64" s="92"/>
      <c r="T64" s="92">
        <v>87</v>
      </c>
      <c r="U64" s="92">
        <v>251</v>
      </c>
      <c r="V64" s="92"/>
      <c r="W64" s="92"/>
      <c r="X64" s="92"/>
      <c r="Y64" s="42">
        <f t="shared" si="2"/>
        <v>987.11999999999989</v>
      </c>
      <c r="Z64" s="43">
        <v>49.91</v>
      </c>
      <c r="AA64" s="43">
        <v>51.46</v>
      </c>
      <c r="AB64" s="43">
        <v>240.92</v>
      </c>
      <c r="AC64" s="43"/>
      <c r="AD64" s="43">
        <v>42.52</v>
      </c>
      <c r="AE64" s="43">
        <v>602.30999999999995</v>
      </c>
      <c r="AF64" s="43"/>
      <c r="AG64" s="43"/>
      <c r="AH64" s="43"/>
    </row>
    <row r="65" spans="1:34" x14ac:dyDescent="0.25">
      <c r="A65" s="7" t="s">
        <v>52</v>
      </c>
      <c r="B65" s="241">
        <f t="shared" si="0"/>
        <v>0</v>
      </c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92"/>
      <c r="N65" s="91">
        <f t="shared" si="6"/>
        <v>100</v>
      </c>
      <c r="O65" s="92">
        <v>100</v>
      </c>
      <c r="P65" s="92"/>
      <c r="Q65" s="92"/>
      <c r="R65" s="92"/>
      <c r="S65" s="92"/>
      <c r="T65" s="92"/>
      <c r="U65" s="92"/>
      <c r="V65" s="92"/>
      <c r="W65" s="92"/>
      <c r="X65" s="92"/>
      <c r="Y65" s="42">
        <f t="shared" si="2"/>
        <v>97.95</v>
      </c>
      <c r="Z65" s="43">
        <v>97.95</v>
      </c>
      <c r="AA65" s="43"/>
      <c r="AB65" s="43"/>
      <c r="AC65" s="43"/>
      <c r="AD65" s="43"/>
      <c r="AE65" s="43"/>
      <c r="AF65" s="43"/>
      <c r="AG65" s="43"/>
      <c r="AH65" s="43"/>
    </row>
    <row r="66" spans="1:34" hidden="1" x14ac:dyDescent="0.25">
      <c r="A66" s="4" t="s">
        <v>103</v>
      </c>
      <c r="B66" s="241">
        <f t="shared" si="0"/>
        <v>0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92"/>
      <c r="N66" s="91">
        <f t="shared" si="6"/>
        <v>0</v>
      </c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42">
        <f t="shared" si="2"/>
        <v>0</v>
      </c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hidden="1" x14ac:dyDescent="0.25">
      <c r="A67" s="4" t="s">
        <v>104</v>
      </c>
      <c r="B67" s="241">
        <f t="shared" si="0"/>
        <v>0</v>
      </c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92"/>
      <c r="N67" s="91">
        <f t="shared" si="6"/>
        <v>0</v>
      </c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42">
        <f t="shared" si="2"/>
        <v>0</v>
      </c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x14ac:dyDescent="0.25">
      <c r="A68" s="4" t="s">
        <v>53</v>
      </c>
      <c r="B68" s="241">
        <f t="shared" si="0"/>
        <v>0</v>
      </c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92">
        <v>622.66999999999996</v>
      </c>
      <c r="N68" s="91">
        <f t="shared" si="6"/>
        <v>5000</v>
      </c>
      <c r="O68" s="92">
        <v>5000</v>
      </c>
      <c r="P68" s="92"/>
      <c r="Q68" s="92"/>
      <c r="R68" s="92"/>
      <c r="S68" s="92"/>
      <c r="T68" s="92"/>
      <c r="U68" s="92"/>
      <c r="V68" s="92"/>
      <c r="W68" s="92"/>
      <c r="X68" s="92"/>
      <c r="Y68" s="42">
        <f t="shared" si="2"/>
        <v>12811.93</v>
      </c>
      <c r="Z68" s="43">
        <v>12811.93</v>
      </c>
      <c r="AA68" s="43"/>
      <c r="AB68" s="43"/>
      <c r="AC68" s="43"/>
      <c r="AD68" s="43"/>
      <c r="AE68" s="43"/>
      <c r="AF68" s="43"/>
      <c r="AG68" s="43"/>
      <c r="AH68" s="43"/>
    </row>
    <row r="69" spans="1:34" x14ac:dyDescent="0.25">
      <c r="A69" s="5" t="s">
        <v>54</v>
      </c>
      <c r="B69" s="241">
        <f t="shared" si="0"/>
        <v>0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92"/>
      <c r="N69" s="91">
        <f t="shared" si="6"/>
        <v>0</v>
      </c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42">
        <f t="shared" si="2"/>
        <v>0</v>
      </c>
      <c r="Z69" s="43">
        <v>0</v>
      </c>
      <c r="AA69" s="43"/>
      <c r="AB69" s="43"/>
      <c r="AC69" s="43"/>
      <c r="AD69" s="43"/>
      <c r="AE69" s="43"/>
      <c r="AF69" s="43"/>
      <c r="AG69" s="43"/>
      <c r="AH69" s="43"/>
    </row>
    <row r="70" spans="1:34" x14ac:dyDescent="0.25">
      <c r="A70" s="6" t="s">
        <v>105</v>
      </c>
      <c r="B70" s="241">
        <f t="shared" si="0"/>
        <v>0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92"/>
      <c r="N70" s="91">
        <f t="shared" si="6"/>
        <v>0</v>
      </c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42">
        <f t="shared" si="2"/>
        <v>0</v>
      </c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x14ac:dyDescent="0.25">
      <c r="A71" s="4" t="s">
        <v>55</v>
      </c>
      <c r="B71" s="241">
        <f t="shared" si="0"/>
        <v>0</v>
      </c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92">
        <v>6.99</v>
      </c>
      <c r="N71" s="91">
        <f t="shared" si="6"/>
        <v>0</v>
      </c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42">
        <f t="shared" si="2"/>
        <v>25.09</v>
      </c>
      <c r="Z71" s="43">
        <v>25.09</v>
      </c>
      <c r="AA71" s="43"/>
      <c r="AB71" s="43"/>
      <c r="AC71" s="43"/>
      <c r="AD71" s="43"/>
      <c r="AE71" s="43"/>
      <c r="AF71" s="43"/>
      <c r="AG71" s="43"/>
      <c r="AH71" s="43"/>
    </row>
    <row r="72" spans="1:34" x14ac:dyDescent="0.25">
      <c r="A72" s="4" t="s">
        <v>56</v>
      </c>
      <c r="B72" s="241">
        <f t="shared" si="0"/>
        <v>0</v>
      </c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92">
        <v>-40654.720000000001</v>
      </c>
      <c r="N72" s="91">
        <f t="shared" si="6"/>
        <v>-58221</v>
      </c>
      <c r="O72" s="92">
        <v>-26601</v>
      </c>
      <c r="P72" s="92">
        <v>-31620</v>
      </c>
      <c r="Q72" s="92"/>
      <c r="R72" s="92"/>
      <c r="S72" s="92"/>
      <c r="T72" s="92"/>
      <c r="U72" s="92"/>
      <c r="V72" s="92"/>
      <c r="W72" s="92"/>
      <c r="X72" s="92"/>
      <c r="Y72" s="42">
        <f t="shared" si="2"/>
        <v>-75345.72</v>
      </c>
      <c r="Z72" s="43">
        <v>-75345.72</v>
      </c>
      <c r="AA72" s="43"/>
      <c r="AB72" s="43"/>
      <c r="AC72" s="43"/>
      <c r="AD72" s="43"/>
      <c r="AE72" s="43"/>
      <c r="AF72" s="43">
        <v>0</v>
      </c>
      <c r="AG72" s="43"/>
      <c r="AH72" s="43"/>
    </row>
    <row r="73" spans="1:34" x14ac:dyDescent="0.25">
      <c r="A73" s="5" t="s">
        <v>57</v>
      </c>
      <c r="B73" s="241">
        <f t="shared" si="0"/>
        <v>0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92"/>
      <c r="N73" s="91">
        <f t="shared" si="6"/>
        <v>0</v>
      </c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42">
        <f t="shared" si="2"/>
        <v>3357.97</v>
      </c>
      <c r="Z73" s="43">
        <v>3357.97</v>
      </c>
      <c r="AA73" s="43"/>
      <c r="AB73" s="43"/>
      <c r="AC73" s="43"/>
      <c r="AD73" s="43"/>
      <c r="AE73" s="43"/>
      <c r="AF73" s="43"/>
      <c r="AG73" s="43"/>
      <c r="AH73" s="43"/>
    </row>
    <row r="74" spans="1:34" x14ac:dyDescent="0.25">
      <c r="A74" s="4" t="s">
        <v>58</v>
      </c>
      <c r="B74" s="241">
        <f t="shared" ref="B74:B124" si="7">SUM(C74:L74)</f>
        <v>0</v>
      </c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92"/>
      <c r="N74" s="91">
        <f t="shared" ref="N74:N124" si="8">SUM(O74:X74)</f>
        <v>0</v>
      </c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42">
        <f t="shared" ref="Y74:Y124" si="9">SUM(Z74:AH74)</f>
        <v>0</v>
      </c>
      <c r="Z74" s="43">
        <v>0</v>
      </c>
      <c r="AA74" s="43"/>
      <c r="AB74" s="43"/>
      <c r="AC74" s="43"/>
      <c r="AD74" s="43"/>
      <c r="AE74" s="43"/>
      <c r="AF74" s="43"/>
      <c r="AG74" s="43"/>
      <c r="AH74" s="43"/>
    </row>
    <row r="75" spans="1:34" x14ac:dyDescent="0.25">
      <c r="A75" s="5" t="s">
        <v>59</v>
      </c>
      <c r="B75" s="241">
        <f t="shared" si="7"/>
        <v>0</v>
      </c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92">
        <v>3440.9</v>
      </c>
      <c r="N75" s="91">
        <f t="shared" si="8"/>
        <v>14438.8</v>
      </c>
      <c r="O75" s="92">
        <f>4980+(48317+10600)/5*0.75+(2300/4*0.75)</f>
        <v>14248.8</v>
      </c>
      <c r="P75" s="92"/>
      <c r="Q75" s="92"/>
      <c r="R75" s="92"/>
      <c r="S75" s="92"/>
      <c r="T75" s="92">
        <v>190</v>
      </c>
      <c r="U75" s="92"/>
      <c r="V75" s="92"/>
      <c r="W75" s="92"/>
      <c r="X75" s="92"/>
      <c r="Y75" s="42">
        <f t="shared" si="9"/>
        <v>6731.6299999999992</v>
      </c>
      <c r="Z75" s="43">
        <v>6507.65</v>
      </c>
      <c r="AA75" s="43"/>
      <c r="AB75" s="43"/>
      <c r="AC75" s="43"/>
      <c r="AD75" s="43">
        <v>223.98</v>
      </c>
      <c r="AE75" s="43"/>
      <c r="AF75" s="43"/>
      <c r="AG75" s="43"/>
      <c r="AH75" s="43"/>
    </row>
    <row r="76" spans="1:34" x14ac:dyDescent="0.25">
      <c r="A76" s="4" t="s">
        <v>23</v>
      </c>
      <c r="B76" s="241">
        <f t="shared" si="7"/>
        <v>0</v>
      </c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92">
        <v>405.98</v>
      </c>
      <c r="N76" s="91">
        <f t="shared" si="8"/>
        <v>627</v>
      </c>
      <c r="O76" s="92">
        <v>627</v>
      </c>
      <c r="P76" s="92"/>
      <c r="Q76" s="92"/>
      <c r="R76" s="92"/>
      <c r="S76" s="92"/>
      <c r="T76" s="92"/>
      <c r="U76" s="92"/>
      <c r="V76" s="92"/>
      <c r="W76" s="92"/>
      <c r="X76" s="92"/>
      <c r="Y76" s="42">
        <f t="shared" si="9"/>
        <v>12728.220000000001</v>
      </c>
      <c r="Z76" s="43">
        <v>562.57000000000005</v>
      </c>
      <c r="AA76" s="43"/>
      <c r="AB76" s="43">
        <v>3685.76</v>
      </c>
      <c r="AC76" s="43"/>
      <c r="AD76" s="43">
        <v>1579.6</v>
      </c>
      <c r="AE76" s="43">
        <v>6900.29</v>
      </c>
      <c r="AF76" s="43"/>
      <c r="AG76" s="43"/>
      <c r="AH76" s="43"/>
    </row>
    <row r="77" spans="1:34" x14ac:dyDescent="0.25">
      <c r="A77" s="4" t="s">
        <v>60</v>
      </c>
      <c r="B77" s="241">
        <f t="shared" si="7"/>
        <v>0</v>
      </c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92">
        <v>2915.82</v>
      </c>
      <c r="N77" s="91">
        <f t="shared" si="8"/>
        <v>10000</v>
      </c>
      <c r="O77" s="92">
        <v>10000</v>
      </c>
      <c r="P77" s="92"/>
      <c r="Q77" s="92"/>
      <c r="R77" s="92"/>
      <c r="S77" s="92"/>
      <c r="T77" s="92"/>
      <c r="U77" s="92"/>
      <c r="V77" s="92"/>
      <c r="W77" s="92"/>
      <c r="X77" s="92"/>
      <c r="Y77" s="42">
        <f t="shared" si="9"/>
        <v>5139.92</v>
      </c>
      <c r="Z77" s="43">
        <v>5139.92</v>
      </c>
      <c r="AA77" s="43"/>
      <c r="AB77" s="43"/>
      <c r="AC77" s="43"/>
      <c r="AD77" s="43"/>
      <c r="AE77" s="43"/>
      <c r="AF77" s="43"/>
      <c r="AG77" s="43"/>
      <c r="AH77" s="43"/>
    </row>
    <row r="78" spans="1:34" x14ac:dyDescent="0.25">
      <c r="A78" s="4" t="s">
        <v>61</v>
      </c>
      <c r="B78" s="241">
        <f t="shared" si="7"/>
        <v>0</v>
      </c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92">
        <v>2851.66</v>
      </c>
      <c r="N78" s="91">
        <f t="shared" si="8"/>
        <v>0</v>
      </c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42">
        <f t="shared" si="9"/>
        <v>2982.24</v>
      </c>
      <c r="Z78" s="43">
        <v>2560.23</v>
      </c>
      <c r="AA78" s="43"/>
      <c r="AB78" s="43"/>
      <c r="AC78" s="43"/>
      <c r="AD78" s="43"/>
      <c r="AE78" s="43"/>
      <c r="AF78" s="43">
        <v>422.01</v>
      </c>
      <c r="AG78" s="43"/>
      <c r="AH78" s="43"/>
    </row>
    <row r="79" spans="1:34" x14ac:dyDescent="0.25">
      <c r="A79" s="177" t="s">
        <v>271</v>
      </c>
      <c r="B79" s="241">
        <f t="shared" si="7"/>
        <v>0</v>
      </c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92"/>
      <c r="N79" s="91">
        <f t="shared" si="8"/>
        <v>0</v>
      </c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42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x14ac:dyDescent="0.25">
      <c r="A80" s="5" t="s">
        <v>106</v>
      </c>
      <c r="B80" s="241">
        <f t="shared" si="7"/>
        <v>0</v>
      </c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92"/>
      <c r="N80" s="91">
        <f t="shared" si="8"/>
        <v>0</v>
      </c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42">
        <f t="shared" si="9"/>
        <v>0</v>
      </c>
      <c r="Z80" s="43"/>
      <c r="AA80" s="43"/>
      <c r="AB80" s="43"/>
      <c r="AC80" s="43"/>
      <c r="AD80" s="43"/>
      <c r="AE80" s="43"/>
      <c r="AF80" s="43"/>
      <c r="AG80" s="43"/>
      <c r="AH80" s="43"/>
    </row>
    <row r="81" spans="1:34" x14ac:dyDescent="0.25">
      <c r="A81" s="5" t="s">
        <v>107</v>
      </c>
      <c r="B81" s="241">
        <f t="shared" si="7"/>
        <v>0</v>
      </c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92"/>
      <c r="N81" s="91">
        <f t="shared" si="8"/>
        <v>0</v>
      </c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42">
        <f t="shared" si="9"/>
        <v>0</v>
      </c>
      <c r="Z81" s="43"/>
      <c r="AA81" s="43"/>
      <c r="AB81" s="43"/>
      <c r="AC81" s="43"/>
      <c r="AD81" s="43"/>
      <c r="AE81" s="43"/>
      <c r="AF81" s="43"/>
      <c r="AG81" s="43"/>
      <c r="AH81" s="43"/>
    </row>
    <row r="82" spans="1:34" x14ac:dyDescent="0.25">
      <c r="A82" s="5" t="s">
        <v>108</v>
      </c>
      <c r="B82" s="241">
        <f t="shared" si="7"/>
        <v>0</v>
      </c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92"/>
      <c r="N82" s="91">
        <f t="shared" si="8"/>
        <v>0</v>
      </c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42">
        <f t="shared" si="9"/>
        <v>0</v>
      </c>
      <c r="Z82" s="43"/>
      <c r="AA82" s="43"/>
      <c r="AB82" s="43"/>
      <c r="AC82" s="43"/>
      <c r="AD82" s="43"/>
      <c r="AE82" s="43"/>
      <c r="AF82" s="43"/>
      <c r="AG82" s="43"/>
      <c r="AH82" s="43"/>
    </row>
    <row r="83" spans="1:34" x14ac:dyDescent="0.25">
      <c r="A83" s="5" t="s">
        <v>109</v>
      </c>
      <c r="B83" s="241">
        <f t="shared" si="7"/>
        <v>0</v>
      </c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92"/>
      <c r="N83" s="91">
        <f t="shared" si="8"/>
        <v>0</v>
      </c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42">
        <f t="shared" si="9"/>
        <v>0</v>
      </c>
      <c r="Z83" s="43"/>
      <c r="AA83" s="43"/>
      <c r="AB83" s="43"/>
      <c r="AC83" s="43"/>
      <c r="AD83" s="43"/>
      <c r="AE83" s="43"/>
      <c r="AF83" s="43"/>
      <c r="AG83" s="43"/>
      <c r="AH83" s="43"/>
    </row>
    <row r="84" spans="1:34" x14ac:dyDescent="0.25">
      <c r="A84" s="4" t="s">
        <v>110</v>
      </c>
      <c r="B84" s="241">
        <f t="shared" si="7"/>
        <v>0</v>
      </c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92"/>
      <c r="N84" s="91">
        <f t="shared" si="8"/>
        <v>0</v>
      </c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42">
        <f t="shared" si="9"/>
        <v>0</v>
      </c>
      <c r="Z84" s="43"/>
      <c r="AA84" s="43"/>
      <c r="AB84" s="43"/>
      <c r="AC84" s="43"/>
      <c r="AD84" s="43"/>
      <c r="AE84" s="43"/>
      <c r="AF84" s="43"/>
      <c r="AG84" s="43"/>
      <c r="AH84" s="43"/>
    </row>
    <row r="85" spans="1:34" x14ac:dyDescent="0.25">
      <c r="A85" s="5" t="s">
        <v>111</v>
      </c>
      <c r="B85" s="241">
        <f t="shared" si="7"/>
        <v>0</v>
      </c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92"/>
      <c r="N85" s="91">
        <f t="shared" si="8"/>
        <v>0</v>
      </c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42">
        <f t="shared" si="9"/>
        <v>0</v>
      </c>
      <c r="Z85" s="43"/>
      <c r="AA85" s="43"/>
      <c r="AB85" s="43"/>
      <c r="AC85" s="43"/>
      <c r="AD85" s="43"/>
      <c r="AE85" s="43"/>
      <c r="AF85" s="43"/>
      <c r="AG85" s="43"/>
      <c r="AH85" s="43"/>
    </row>
    <row r="86" spans="1:34" x14ac:dyDescent="0.25">
      <c r="A86" s="4" t="s">
        <v>112</v>
      </c>
      <c r="B86" s="241">
        <f t="shared" si="7"/>
        <v>0</v>
      </c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92"/>
      <c r="N86" s="91">
        <f t="shared" si="8"/>
        <v>0</v>
      </c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42">
        <f t="shared" si="9"/>
        <v>0</v>
      </c>
      <c r="Z86" s="43"/>
      <c r="AA86" s="43"/>
      <c r="AB86" s="43"/>
      <c r="AC86" s="43"/>
      <c r="AD86" s="43"/>
      <c r="AE86" s="43"/>
      <c r="AF86" s="43"/>
      <c r="AG86" s="43"/>
      <c r="AH86" s="43"/>
    </row>
    <row r="87" spans="1:34" x14ac:dyDescent="0.25">
      <c r="A87" s="4" t="s">
        <v>113</v>
      </c>
      <c r="B87" s="241">
        <f t="shared" si="7"/>
        <v>0</v>
      </c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92"/>
      <c r="N87" s="91">
        <f t="shared" si="8"/>
        <v>0</v>
      </c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42">
        <f t="shared" si="9"/>
        <v>0</v>
      </c>
      <c r="Z87" s="43"/>
      <c r="AA87" s="43"/>
      <c r="AB87" s="43"/>
      <c r="AC87" s="43"/>
      <c r="AD87" s="43"/>
      <c r="AE87" s="43"/>
      <c r="AF87" s="43"/>
      <c r="AG87" s="43"/>
      <c r="AH87" s="43"/>
    </row>
    <row r="88" spans="1:34" x14ac:dyDescent="0.25">
      <c r="A88" s="5" t="s">
        <v>114</v>
      </c>
      <c r="B88" s="241">
        <f t="shared" si="7"/>
        <v>0</v>
      </c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92"/>
      <c r="N88" s="91">
        <f t="shared" si="8"/>
        <v>0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42">
        <f t="shared" si="9"/>
        <v>0</v>
      </c>
      <c r="Z88" s="43"/>
      <c r="AA88" s="43"/>
      <c r="AB88" s="43"/>
      <c r="AC88" s="43"/>
      <c r="AD88" s="43"/>
      <c r="AE88" s="43"/>
      <c r="AF88" s="43"/>
      <c r="AG88" s="43"/>
      <c r="AH88" s="43"/>
    </row>
    <row r="89" spans="1:34" x14ac:dyDescent="0.25">
      <c r="A89" s="4" t="s">
        <v>115</v>
      </c>
      <c r="B89" s="241">
        <f t="shared" si="7"/>
        <v>0</v>
      </c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92"/>
      <c r="N89" s="91">
        <f t="shared" si="8"/>
        <v>0</v>
      </c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42">
        <f t="shared" si="9"/>
        <v>0</v>
      </c>
      <c r="Z89" s="43"/>
      <c r="AA89" s="43"/>
      <c r="AB89" s="43"/>
      <c r="AC89" s="43"/>
      <c r="AD89" s="43"/>
      <c r="AE89" s="43"/>
      <c r="AF89" s="43"/>
      <c r="AG89" s="43"/>
      <c r="AH89" s="43"/>
    </row>
    <row r="90" spans="1:34" x14ac:dyDescent="0.25">
      <c r="A90" s="5" t="s">
        <v>116</v>
      </c>
      <c r="B90" s="241">
        <f t="shared" si="7"/>
        <v>0</v>
      </c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92"/>
      <c r="N90" s="91">
        <f t="shared" si="8"/>
        <v>0</v>
      </c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42">
        <f t="shared" si="9"/>
        <v>0</v>
      </c>
      <c r="Z90" s="43"/>
      <c r="AA90" s="43"/>
      <c r="AB90" s="43"/>
      <c r="AC90" s="43"/>
      <c r="AD90" s="43"/>
      <c r="AE90" s="43"/>
      <c r="AF90" s="43"/>
      <c r="AG90" s="43"/>
      <c r="AH90" s="43"/>
    </row>
    <row r="91" spans="1:34" x14ac:dyDescent="0.25">
      <c r="A91" s="5" t="s">
        <v>117</v>
      </c>
      <c r="B91" s="241">
        <f t="shared" si="7"/>
        <v>0</v>
      </c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92"/>
      <c r="N91" s="91">
        <f t="shared" si="8"/>
        <v>0</v>
      </c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42">
        <f t="shared" si="9"/>
        <v>0</v>
      </c>
      <c r="Z91" s="43"/>
      <c r="AA91" s="43"/>
      <c r="AB91" s="43"/>
      <c r="AC91" s="43"/>
      <c r="AD91" s="43"/>
      <c r="AE91" s="43"/>
      <c r="AF91" s="43"/>
      <c r="AG91" s="43"/>
      <c r="AH91" s="43"/>
    </row>
    <row r="92" spans="1:34" x14ac:dyDescent="0.25">
      <c r="A92" s="5" t="s">
        <v>6</v>
      </c>
      <c r="B92" s="241">
        <f t="shared" si="7"/>
        <v>0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92">
        <v>-2189.4</v>
      </c>
      <c r="N92" s="91">
        <f t="shared" si="8"/>
        <v>-2710</v>
      </c>
      <c r="O92" s="92"/>
      <c r="P92" s="92"/>
      <c r="Q92" s="92">
        <v>-2710</v>
      </c>
      <c r="R92" s="92"/>
      <c r="S92" s="92"/>
      <c r="T92" s="92"/>
      <c r="U92" s="92"/>
      <c r="V92" s="92"/>
      <c r="W92" s="92"/>
      <c r="X92" s="92"/>
      <c r="Y92" s="42">
        <f t="shared" si="9"/>
        <v>-7147.8</v>
      </c>
      <c r="Z92" s="43">
        <v>0</v>
      </c>
      <c r="AA92" s="43">
        <v>-2347.8000000000002</v>
      </c>
      <c r="AB92" s="43"/>
      <c r="AC92" s="43"/>
      <c r="AD92" s="43"/>
      <c r="AE92" s="43"/>
      <c r="AF92" s="43">
        <v>0</v>
      </c>
      <c r="AG92" s="43">
        <v>-4800</v>
      </c>
      <c r="AH92" s="43"/>
    </row>
    <row r="93" spans="1:34" hidden="1" x14ac:dyDescent="0.25">
      <c r="A93" s="4" t="s">
        <v>118</v>
      </c>
      <c r="B93" s="241">
        <f t="shared" si="7"/>
        <v>0</v>
      </c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92"/>
      <c r="N93" s="91">
        <f t="shared" si="8"/>
        <v>0</v>
      </c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42">
        <f t="shared" si="9"/>
        <v>0</v>
      </c>
      <c r="Z93" s="43"/>
      <c r="AA93" s="43"/>
      <c r="AB93" s="43"/>
      <c r="AC93" s="43"/>
      <c r="AD93" s="43"/>
      <c r="AE93" s="43"/>
      <c r="AF93" s="43"/>
      <c r="AG93" s="43"/>
      <c r="AH93" s="43"/>
    </row>
    <row r="94" spans="1:34" x14ac:dyDescent="0.25">
      <c r="A94" s="5" t="s">
        <v>85</v>
      </c>
      <c r="B94" s="241">
        <f t="shared" si="7"/>
        <v>0</v>
      </c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92">
        <v>-44</v>
      </c>
      <c r="N94" s="91">
        <f t="shared" si="8"/>
        <v>0</v>
      </c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42">
        <f t="shared" si="9"/>
        <v>-262</v>
      </c>
      <c r="Z94" s="43">
        <v>-262</v>
      </c>
      <c r="AA94" s="43"/>
      <c r="AB94" s="43"/>
      <c r="AC94" s="43"/>
      <c r="AD94" s="43"/>
      <c r="AE94" s="43"/>
      <c r="AF94" s="43"/>
      <c r="AG94" s="43"/>
      <c r="AH94" s="43"/>
    </row>
    <row r="95" spans="1:34" x14ac:dyDescent="0.25">
      <c r="A95" s="4" t="s">
        <v>62</v>
      </c>
      <c r="B95" s="241">
        <f t="shared" si="7"/>
        <v>0</v>
      </c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92">
        <v>-25602</v>
      </c>
      <c r="N95" s="91">
        <f t="shared" si="8"/>
        <v>-44523</v>
      </c>
      <c r="O95" s="92">
        <v>-44523</v>
      </c>
      <c r="P95" s="92"/>
      <c r="Q95" s="92"/>
      <c r="R95" s="92"/>
      <c r="S95" s="92"/>
      <c r="T95" s="92"/>
      <c r="U95" s="92"/>
      <c r="V95" s="92"/>
      <c r="W95" s="92"/>
      <c r="X95" s="92"/>
      <c r="Y95" s="42">
        <f t="shared" si="9"/>
        <v>-1740</v>
      </c>
      <c r="Z95" s="43">
        <v>-1740</v>
      </c>
      <c r="AA95" s="43"/>
      <c r="AB95" s="43"/>
      <c r="AC95" s="43"/>
      <c r="AD95" s="43"/>
      <c r="AE95" s="43"/>
      <c r="AF95" s="43"/>
      <c r="AG95" s="43"/>
      <c r="AH95" s="43"/>
    </row>
    <row r="96" spans="1:34" hidden="1" x14ac:dyDescent="0.25">
      <c r="A96" s="5" t="s">
        <v>119</v>
      </c>
      <c r="B96" s="241">
        <f t="shared" si="7"/>
        <v>0</v>
      </c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92"/>
      <c r="N96" s="91">
        <f t="shared" si="8"/>
        <v>0</v>
      </c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42">
        <f t="shared" si="9"/>
        <v>0</v>
      </c>
      <c r="Z96" s="43"/>
      <c r="AA96" s="43"/>
      <c r="AB96" s="43"/>
      <c r="AC96" s="43"/>
      <c r="AD96" s="43"/>
      <c r="AE96" s="43"/>
      <c r="AF96" s="43"/>
      <c r="AG96" s="43"/>
      <c r="AH96" s="43"/>
    </row>
    <row r="97" spans="1:34" hidden="1" x14ac:dyDescent="0.25">
      <c r="A97" s="4" t="s">
        <v>120</v>
      </c>
      <c r="B97" s="241">
        <f t="shared" si="7"/>
        <v>0</v>
      </c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92"/>
      <c r="N97" s="91">
        <f t="shared" si="8"/>
        <v>0</v>
      </c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42">
        <f t="shared" si="9"/>
        <v>0</v>
      </c>
      <c r="Z97" s="43"/>
      <c r="AA97" s="43"/>
      <c r="AB97" s="43"/>
      <c r="AC97" s="43"/>
      <c r="AD97" s="43"/>
      <c r="AE97" s="43"/>
      <c r="AF97" s="43"/>
      <c r="AG97" s="43"/>
      <c r="AH97" s="43"/>
    </row>
    <row r="98" spans="1:34" x14ac:dyDescent="0.25">
      <c r="A98" s="4" t="s">
        <v>121</v>
      </c>
      <c r="B98" s="241">
        <f t="shared" si="7"/>
        <v>0</v>
      </c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92"/>
      <c r="N98" s="91">
        <f t="shared" si="8"/>
        <v>0</v>
      </c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42">
        <f t="shared" si="9"/>
        <v>0</v>
      </c>
      <c r="Z98" s="43"/>
      <c r="AA98" s="43"/>
      <c r="AB98" s="43"/>
      <c r="AC98" s="43"/>
      <c r="AD98" s="43"/>
      <c r="AE98" s="43"/>
      <c r="AF98" s="43"/>
      <c r="AG98" s="43"/>
      <c r="AH98" s="43"/>
    </row>
    <row r="99" spans="1:34" x14ac:dyDescent="0.25">
      <c r="A99" s="101" t="s">
        <v>63</v>
      </c>
      <c r="B99" s="241">
        <f t="shared" si="7"/>
        <v>0</v>
      </c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92"/>
      <c r="N99" s="91">
        <f t="shared" si="8"/>
        <v>-2500</v>
      </c>
      <c r="O99" s="92">
        <v>-2500</v>
      </c>
      <c r="P99" s="92"/>
      <c r="Q99" s="92"/>
      <c r="R99" s="92"/>
      <c r="S99" s="92"/>
      <c r="T99" s="92"/>
      <c r="U99" s="92"/>
      <c r="V99" s="92"/>
      <c r="W99" s="92"/>
      <c r="X99" s="92"/>
      <c r="Y99" s="42">
        <f t="shared" si="9"/>
        <v>-2500</v>
      </c>
      <c r="Z99" s="43">
        <v>-2500</v>
      </c>
      <c r="AA99" s="43"/>
      <c r="AB99" s="43"/>
      <c r="AC99" s="43"/>
      <c r="AD99" s="43"/>
      <c r="AE99" s="43"/>
      <c r="AF99" s="43"/>
      <c r="AG99" s="43"/>
      <c r="AH99" s="43"/>
    </row>
    <row r="100" spans="1:34" x14ac:dyDescent="0.25">
      <c r="A100" s="4" t="s">
        <v>64</v>
      </c>
      <c r="B100" s="241">
        <f t="shared" si="7"/>
        <v>0</v>
      </c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92">
        <v>-53843</v>
      </c>
      <c r="N100" s="91">
        <f t="shared" si="8"/>
        <v>-80764</v>
      </c>
      <c r="O100" s="92">
        <v>-80764</v>
      </c>
      <c r="P100" s="92"/>
      <c r="Q100" s="92"/>
      <c r="R100" s="92"/>
      <c r="S100" s="92"/>
      <c r="T100" s="92"/>
      <c r="U100" s="92"/>
      <c r="V100" s="92"/>
      <c r="W100" s="92"/>
      <c r="X100" s="92"/>
      <c r="Y100" s="42">
        <f t="shared" si="9"/>
        <v>-70785</v>
      </c>
      <c r="Z100" s="43">
        <v>-70785</v>
      </c>
      <c r="AA100" s="43"/>
      <c r="AB100" s="43"/>
      <c r="AC100" s="43"/>
      <c r="AD100" s="43"/>
      <c r="AE100" s="43"/>
      <c r="AF100" s="43"/>
      <c r="AG100" s="43"/>
      <c r="AH100" s="43"/>
    </row>
    <row r="101" spans="1:34" x14ac:dyDescent="0.25">
      <c r="A101" s="4" t="s">
        <v>122</v>
      </c>
      <c r="B101" s="241">
        <f t="shared" si="7"/>
        <v>0</v>
      </c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92"/>
      <c r="N101" s="91">
        <f t="shared" si="8"/>
        <v>0</v>
      </c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42">
        <f t="shared" si="9"/>
        <v>0</v>
      </c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:34" x14ac:dyDescent="0.25">
      <c r="A102" s="5" t="s">
        <v>65</v>
      </c>
      <c r="B102" s="241">
        <f t="shared" si="7"/>
        <v>0</v>
      </c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92"/>
      <c r="N102" s="91">
        <f t="shared" si="8"/>
        <v>0</v>
      </c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42">
        <f t="shared" si="9"/>
        <v>0</v>
      </c>
      <c r="Z102" s="43">
        <v>0</v>
      </c>
      <c r="AA102" s="43"/>
      <c r="AB102" s="43"/>
      <c r="AC102" s="43"/>
      <c r="AD102" s="43"/>
      <c r="AE102" s="43"/>
      <c r="AF102" s="43"/>
      <c r="AG102" s="43"/>
      <c r="AH102" s="43"/>
    </row>
    <row r="103" spans="1:34" x14ac:dyDescent="0.25">
      <c r="A103" s="101" t="s">
        <v>66</v>
      </c>
      <c r="B103" s="241">
        <f t="shared" si="7"/>
        <v>0</v>
      </c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92"/>
      <c r="N103" s="91">
        <f t="shared" si="8"/>
        <v>-30000</v>
      </c>
      <c r="O103" s="92">
        <v>-30000</v>
      </c>
      <c r="P103" s="92"/>
      <c r="Q103" s="92"/>
      <c r="R103" s="92"/>
      <c r="S103" s="92"/>
      <c r="T103" s="92"/>
      <c r="U103" s="92"/>
      <c r="V103" s="92"/>
      <c r="W103" s="92"/>
      <c r="X103" s="92"/>
      <c r="Y103" s="42">
        <f t="shared" si="9"/>
        <v>-31186</v>
      </c>
      <c r="Z103" s="43">
        <v>-31186</v>
      </c>
      <c r="AA103" s="43"/>
      <c r="AB103" s="43"/>
      <c r="AC103" s="43"/>
      <c r="AD103" s="43"/>
      <c r="AE103" s="43"/>
      <c r="AF103" s="43">
        <v>0</v>
      </c>
      <c r="AG103" s="43"/>
      <c r="AH103" s="43"/>
    </row>
    <row r="104" spans="1:34" x14ac:dyDescent="0.25">
      <c r="A104" s="4" t="s">
        <v>123</v>
      </c>
      <c r="B104" s="241">
        <f t="shared" si="7"/>
        <v>0</v>
      </c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92"/>
      <c r="N104" s="91">
        <f t="shared" si="8"/>
        <v>0</v>
      </c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42">
        <f t="shared" si="9"/>
        <v>0</v>
      </c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:34" x14ac:dyDescent="0.25">
      <c r="A105" s="4" t="s">
        <v>67</v>
      </c>
      <c r="B105" s="241">
        <f t="shared" si="7"/>
        <v>0</v>
      </c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92"/>
      <c r="N105" s="91">
        <f t="shared" si="8"/>
        <v>0</v>
      </c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42">
        <f t="shared" si="9"/>
        <v>0</v>
      </c>
      <c r="Z105" s="43">
        <v>0</v>
      </c>
      <c r="AA105" s="43"/>
      <c r="AB105" s="43"/>
      <c r="AC105" s="43"/>
      <c r="AD105" s="43"/>
      <c r="AE105" s="43"/>
      <c r="AF105" s="43"/>
      <c r="AG105" s="43"/>
      <c r="AH105" s="43"/>
    </row>
    <row r="106" spans="1:34" x14ac:dyDescent="0.25">
      <c r="A106" s="4" t="s">
        <v>124</v>
      </c>
      <c r="B106" s="241">
        <f t="shared" si="7"/>
        <v>0</v>
      </c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92"/>
      <c r="N106" s="91">
        <f t="shared" si="8"/>
        <v>0</v>
      </c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42">
        <f t="shared" si="9"/>
        <v>0</v>
      </c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:34" x14ac:dyDescent="0.25">
      <c r="A107" s="5" t="s">
        <v>125</v>
      </c>
      <c r="B107" s="241">
        <f t="shared" si="7"/>
        <v>0</v>
      </c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92"/>
      <c r="N107" s="91">
        <f t="shared" si="8"/>
        <v>0</v>
      </c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42">
        <f t="shared" si="9"/>
        <v>0</v>
      </c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:34" x14ac:dyDescent="0.25">
      <c r="A108" s="4" t="s">
        <v>68</v>
      </c>
      <c r="B108" s="241">
        <f t="shared" si="7"/>
        <v>0</v>
      </c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92">
        <v>-181</v>
      </c>
      <c r="N108" s="91">
        <f t="shared" si="8"/>
        <v>0</v>
      </c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42">
        <f t="shared" si="9"/>
        <v>-718.15</v>
      </c>
      <c r="Z108" s="43">
        <v>-718.15</v>
      </c>
      <c r="AA108" s="43"/>
      <c r="AB108" s="43"/>
      <c r="AC108" s="43"/>
      <c r="AD108" s="43"/>
      <c r="AE108" s="43"/>
      <c r="AF108" s="43"/>
      <c r="AG108" s="43"/>
      <c r="AH108" s="43"/>
    </row>
    <row r="109" spans="1:34" hidden="1" x14ac:dyDescent="0.25">
      <c r="A109" s="5" t="s">
        <v>69</v>
      </c>
      <c r="B109" s="241">
        <f t="shared" si="7"/>
        <v>0</v>
      </c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92"/>
      <c r="N109" s="91">
        <f t="shared" si="8"/>
        <v>0</v>
      </c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42">
        <f t="shared" si="9"/>
        <v>0</v>
      </c>
      <c r="Z109" s="43">
        <v>0</v>
      </c>
      <c r="AA109" s="43"/>
      <c r="AB109" s="43"/>
      <c r="AC109" s="43"/>
      <c r="AD109" s="43"/>
      <c r="AE109" s="43"/>
      <c r="AF109" s="43"/>
      <c r="AG109" s="43"/>
      <c r="AH109" s="43"/>
    </row>
    <row r="110" spans="1:34" x14ac:dyDescent="0.25">
      <c r="A110" s="4" t="s">
        <v>70</v>
      </c>
      <c r="B110" s="241">
        <f t="shared" si="7"/>
        <v>0</v>
      </c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92">
        <v>-25.92</v>
      </c>
      <c r="N110" s="91">
        <f t="shared" si="8"/>
        <v>-1500</v>
      </c>
      <c r="O110" s="92">
        <v>-1500</v>
      </c>
      <c r="P110" s="92"/>
      <c r="Q110" s="92"/>
      <c r="R110" s="92"/>
      <c r="S110" s="92"/>
      <c r="T110" s="92"/>
      <c r="U110" s="92"/>
      <c r="V110" s="92"/>
      <c r="W110" s="92"/>
      <c r="X110" s="92"/>
      <c r="Y110" s="42">
        <f t="shared" si="9"/>
        <v>-2286.8200000000002</v>
      </c>
      <c r="Z110" s="43">
        <v>-2286.8200000000002</v>
      </c>
      <c r="AA110" s="43"/>
      <c r="AB110" s="43"/>
      <c r="AC110" s="43"/>
      <c r="AD110" s="43"/>
      <c r="AE110" s="43"/>
      <c r="AF110" s="43"/>
      <c r="AG110" s="43"/>
      <c r="AH110" s="43"/>
    </row>
    <row r="111" spans="1:34" x14ac:dyDescent="0.25">
      <c r="A111" s="4" t="s">
        <v>71</v>
      </c>
      <c r="B111" s="241">
        <f t="shared" si="7"/>
        <v>0</v>
      </c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92">
        <v>-3.35</v>
      </c>
      <c r="N111" s="91">
        <f t="shared" si="8"/>
        <v>0</v>
      </c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42">
        <f t="shared" si="9"/>
        <v>-10</v>
      </c>
      <c r="Z111" s="43">
        <v>-10</v>
      </c>
      <c r="AA111" s="43"/>
      <c r="AB111" s="43"/>
      <c r="AC111" s="43"/>
      <c r="AD111" s="43"/>
      <c r="AE111" s="43"/>
      <c r="AF111" s="43"/>
      <c r="AG111" s="43"/>
      <c r="AH111" s="43"/>
    </row>
    <row r="112" spans="1:34" x14ac:dyDescent="0.25">
      <c r="A112" s="5" t="s">
        <v>72</v>
      </c>
      <c r="B112" s="241">
        <f t="shared" si="7"/>
        <v>0</v>
      </c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92"/>
      <c r="N112" s="91">
        <f t="shared" si="8"/>
        <v>0</v>
      </c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42">
        <f t="shared" si="9"/>
        <v>-125.66</v>
      </c>
      <c r="Z112" s="43">
        <v>-125.66</v>
      </c>
      <c r="AA112" s="43"/>
      <c r="AB112" s="43"/>
      <c r="AC112" s="43"/>
      <c r="AD112" s="43"/>
      <c r="AE112" s="43"/>
      <c r="AF112" s="43"/>
      <c r="AG112" s="43"/>
      <c r="AH112" s="43"/>
    </row>
    <row r="113" spans="1:34" x14ac:dyDescent="0.25">
      <c r="A113" s="5" t="s">
        <v>73</v>
      </c>
      <c r="B113" s="241">
        <f t="shared" si="7"/>
        <v>0</v>
      </c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92">
        <v>-1476.36</v>
      </c>
      <c r="N113" s="91">
        <f t="shared" si="8"/>
        <v>-9212</v>
      </c>
      <c r="O113" s="92">
        <f>-51-1884-227-(47000/5*0.75)</f>
        <v>-9212</v>
      </c>
      <c r="P113" s="92"/>
      <c r="Q113" s="92"/>
      <c r="R113" s="92"/>
      <c r="S113" s="92"/>
      <c r="T113" s="92"/>
      <c r="U113" s="92"/>
      <c r="V113" s="92"/>
      <c r="W113" s="92"/>
      <c r="X113" s="92"/>
      <c r="Y113" s="42">
        <f t="shared" si="9"/>
        <v>-2456.0500000000002</v>
      </c>
      <c r="Z113" s="43">
        <v>-2456.0500000000002</v>
      </c>
      <c r="AA113" s="43"/>
      <c r="AB113" s="43"/>
      <c r="AC113" s="43"/>
      <c r="AD113" s="43"/>
      <c r="AE113" s="43"/>
      <c r="AF113" s="43"/>
      <c r="AG113" s="43"/>
      <c r="AH113" s="43"/>
    </row>
    <row r="114" spans="1:34" x14ac:dyDescent="0.25">
      <c r="A114" s="7" t="s">
        <v>74</v>
      </c>
      <c r="B114" s="241">
        <f t="shared" si="7"/>
        <v>0</v>
      </c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92">
        <v>-0.86</v>
      </c>
      <c r="N114" s="91">
        <f t="shared" si="8"/>
        <v>0</v>
      </c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42">
        <f t="shared" si="9"/>
        <v>-0.75</v>
      </c>
      <c r="Z114" s="43">
        <v>-0.75</v>
      </c>
      <c r="AA114" s="43"/>
      <c r="AB114" s="43"/>
      <c r="AC114" s="43"/>
      <c r="AD114" s="43"/>
      <c r="AE114" s="43"/>
      <c r="AF114" s="43"/>
      <c r="AG114" s="43"/>
      <c r="AH114" s="43"/>
    </row>
    <row r="115" spans="1:34" x14ac:dyDescent="0.25">
      <c r="A115" s="5" t="s">
        <v>24</v>
      </c>
      <c r="B115" s="241">
        <f t="shared" si="7"/>
        <v>0</v>
      </c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92">
        <v>-7382.48</v>
      </c>
      <c r="N115" s="91">
        <f t="shared" si="8"/>
        <v>-10517</v>
      </c>
      <c r="O115" s="92">
        <v>-563</v>
      </c>
      <c r="P115" s="92"/>
      <c r="Q115" s="92"/>
      <c r="R115" s="92">
        <v>-1843</v>
      </c>
      <c r="S115" s="92"/>
      <c r="T115" s="92">
        <v>-1211</v>
      </c>
      <c r="U115" s="92">
        <v>-6900</v>
      </c>
      <c r="V115" s="92"/>
      <c r="W115" s="92"/>
      <c r="X115" s="92"/>
      <c r="Y115" s="42">
        <f t="shared" si="9"/>
        <v>-10326.030000000001</v>
      </c>
      <c r="Z115" s="43">
        <v>-504.37</v>
      </c>
      <c r="AA115" s="43"/>
      <c r="AB115" s="43">
        <v>-2809.67</v>
      </c>
      <c r="AC115" s="43"/>
      <c r="AD115" s="43">
        <v>-1204.1400000000001</v>
      </c>
      <c r="AE115" s="43">
        <v>-5807.85</v>
      </c>
      <c r="AF115" s="43"/>
      <c r="AG115" s="43"/>
      <c r="AH115" s="43"/>
    </row>
    <row r="116" spans="1:34" x14ac:dyDescent="0.25">
      <c r="A116" s="5" t="s">
        <v>75</v>
      </c>
      <c r="B116" s="241">
        <f t="shared" si="7"/>
        <v>0</v>
      </c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92">
        <v>-1953.27</v>
      </c>
      <c r="N116" s="91">
        <f t="shared" si="8"/>
        <v>-1000</v>
      </c>
      <c r="O116" s="92">
        <v>-1000</v>
      </c>
      <c r="P116" s="92"/>
      <c r="Q116" s="92"/>
      <c r="R116" s="92"/>
      <c r="S116" s="92"/>
      <c r="T116" s="92"/>
      <c r="U116" s="92"/>
      <c r="V116" s="92"/>
      <c r="W116" s="92"/>
      <c r="X116" s="92"/>
      <c r="Y116" s="42">
        <f t="shared" si="9"/>
        <v>-16616.57</v>
      </c>
      <c r="Z116" s="43">
        <v>-16616.57</v>
      </c>
      <c r="AA116" s="43"/>
      <c r="AB116" s="43"/>
      <c r="AC116" s="43"/>
      <c r="AD116" s="43"/>
      <c r="AE116" s="43"/>
      <c r="AF116" s="43"/>
      <c r="AG116" s="43"/>
      <c r="AH116" s="43"/>
    </row>
    <row r="117" spans="1:34" x14ac:dyDescent="0.25">
      <c r="A117" s="4" t="s">
        <v>76</v>
      </c>
      <c r="B117" s="241">
        <f t="shared" si="7"/>
        <v>0</v>
      </c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92">
        <v>-2982.24</v>
      </c>
      <c r="N117" s="91">
        <f t="shared" si="8"/>
        <v>-1000</v>
      </c>
      <c r="O117" s="92"/>
      <c r="P117" s="92"/>
      <c r="Q117" s="92"/>
      <c r="R117" s="92"/>
      <c r="S117" s="92"/>
      <c r="T117" s="92"/>
      <c r="U117" s="92"/>
      <c r="V117" s="92">
        <f>-AQ78-1000</f>
        <v>-1000</v>
      </c>
      <c r="W117" s="92"/>
      <c r="X117" s="92"/>
      <c r="Y117" s="42">
        <f t="shared" si="9"/>
        <v>-3049.98</v>
      </c>
      <c r="Z117" s="43">
        <v>-1374.23</v>
      </c>
      <c r="AA117" s="43"/>
      <c r="AB117" s="43"/>
      <c r="AC117" s="43"/>
      <c r="AD117" s="43"/>
      <c r="AE117" s="43"/>
      <c r="AF117" s="43">
        <v>-1675.75</v>
      </c>
      <c r="AG117" s="43"/>
      <c r="AH117" s="43"/>
    </row>
    <row r="118" spans="1:34" x14ac:dyDescent="0.25">
      <c r="A118" s="4" t="s">
        <v>25</v>
      </c>
      <c r="B118" s="241">
        <f t="shared" si="7"/>
        <v>0</v>
      </c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92">
        <v>-168.58</v>
      </c>
      <c r="N118" s="91">
        <f t="shared" si="8"/>
        <v>0</v>
      </c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42">
        <f t="shared" si="9"/>
        <v>-3836.59</v>
      </c>
      <c r="Z118" s="43">
        <v>-188.8</v>
      </c>
      <c r="AA118" s="43"/>
      <c r="AB118" s="43">
        <v>-1486.68</v>
      </c>
      <c r="AC118" s="43"/>
      <c r="AD118" s="43">
        <v>-231.91</v>
      </c>
      <c r="AE118" s="43">
        <v>-1929.2</v>
      </c>
      <c r="AF118" s="43">
        <v>0</v>
      </c>
      <c r="AG118" s="43"/>
      <c r="AH118" s="43"/>
    </row>
    <row r="119" spans="1:34" x14ac:dyDescent="0.25">
      <c r="A119" s="4" t="s">
        <v>77</v>
      </c>
      <c r="B119" s="241">
        <f t="shared" si="7"/>
        <v>0</v>
      </c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92">
        <v>-262.5</v>
      </c>
      <c r="N119" s="91">
        <f t="shared" si="8"/>
        <v>0</v>
      </c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42">
        <f t="shared" si="9"/>
        <v>-1837.5</v>
      </c>
      <c r="Z119" s="43">
        <v>0</v>
      </c>
      <c r="AA119" s="43"/>
      <c r="AB119" s="43"/>
      <c r="AC119" s="43"/>
      <c r="AD119" s="43"/>
      <c r="AE119" s="43">
        <v>-1837.5</v>
      </c>
      <c r="AF119" s="43"/>
      <c r="AG119" s="43"/>
      <c r="AH119" s="43"/>
    </row>
    <row r="120" spans="1:34" x14ac:dyDescent="0.25">
      <c r="A120" s="5" t="s">
        <v>26</v>
      </c>
      <c r="B120" s="241">
        <f t="shared" si="7"/>
        <v>0</v>
      </c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92">
        <v>-263.89999999999998</v>
      </c>
      <c r="N120" s="91">
        <f t="shared" si="8"/>
        <v>0</v>
      </c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42">
        <f t="shared" si="9"/>
        <v>-553.85</v>
      </c>
      <c r="Z120" s="43">
        <v>-75.849999999999994</v>
      </c>
      <c r="AA120" s="43"/>
      <c r="AB120" s="43">
        <v>-54.4</v>
      </c>
      <c r="AC120" s="43"/>
      <c r="AD120" s="43">
        <v>-359.6</v>
      </c>
      <c r="AE120" s="43">
        <v>-64</v>
      </c>
      <c r="AF120" s="43"/>
      <c r="AG120" s="43"/>
      <c r="AH120" s="43"/>
    </row>
    <row r="121" spans="1:34" x14ac:dyDescent="0.25">
      <c r="A121" s="5" t="s">
        <v>78</v>
      </c>
      <c r="B121" s="241">
        <f t="shared" si="7"/>
        <v>0</v>
      </c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92"/>
      <c r="N121" s="91">
        <f t="shared" si="8"/>
        <v>0</v>
      </c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42">
        <f t="shared" si="9"/>
        <v>223066</v>
      </c>
      <c r="Z121" s="43">
        <v>223066</v>
      </c>
      <c r="AA121" s="43"/>
      <c r="AB121" s="43"/>
      <c r="AC121" s="43"/>
      <c r="AD121" s="43"/>
      <c r="AE121" s="43"/>
      <c r="AF121" s="43"/>
      <c r="AG121" s="43"/>
      <c r="AH121" s="43"/>
    </row>
    <row r="122" spans="1:34" x14ac:dyDescent="0.25">
      <c r="A122" s="4" t="s">
        <v>79</v>
      </c>
      <c r="B122" s="241">
        <f t="shared" si="7"/>
        <v>0</v>
      </c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92"/>
      <c r="N122" s="91">
        <f t="shared" si="8"/>
        <v>0</v>
      </c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42">
        <f t="shared" si="9"/>
        <v>-9129.6</v>
      </c>
      <c r="Z122" s="43">
        <v>-4014.72</v>
      </c>
      <c r="AA122" s="43"/>
      <c r="AB122" s="43"/>
      <c r="AC122" s="43"/>
      <c r="AD122" s="43"/>
      <c r="AE122" s="43"/>
      <c r="AF122" s="43">
        <v>-5114.88</v>
      </c>
      <c r="AG122" s="43"/>
      <c r="AH122" s="43"/>
    </row>
    <row r="123" spans="1:34" x14ac:dyDescent="0.25">
      <c r="A123" s="4" t="s">
        <v>80</v>
      </c>
      <c r="B123" s="241">
        <f t="shared" si="7"/>
        <v>0</v>
      </c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92"/>
      <c r="N123" s="91">
        <f t="shared" si="8"/>
        <v>0</v>
      </c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42">
        <f t="shared" si="9"/>
        <v>9129.6</v>
      </c>
      <c r="Z123" s="43">
        <v>4014.72</v>
      </c>
      <c r="AA123" s="43"/>
      <c r="AB123" s="43"/>
      <c r="AC123" s="43"/>
      <c r="AD123" s="43"/>
      <c r="AE123" s="43"/>
      <c r="AF123" s="43">
        <v>5114.88</v>
      </c>
      <c r="AG123" s="43"/>
      <c r="AH123" s="43"/>
    </row>
    <row r="124" spans="1:34" x14ac:dyDescent="0.25">
      <c r="A124" s="5" t="s">
        <v>81</v>
      </c>
      <c r="B124" s="241">
        <f t="shared" si="7"/>
        <v>0</v>
      </c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92"/>
      <c r="N124" s="91">
        <f t="shared" si="8"/>
        <v>0</v>
      </c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42">
        <f t="shared" si="9"/>
        <v>-223066</v>
      </c>
      <c r="Z124" s="43">
        <v>-223066</v>
      </c>
      <c r="AA124" s="43"/>
      <c r="AB124" s="43"/>
      <c r="AC124" s="43"/>
      <c r="AD124" s="43"/>
      <c r="AE124" s="43"/>
      <c r="AF124" s="43"/>
      <c r="AG124" s="43"/>
      <c r="AH124" s="43"/>
    </row>
    <row r="125" spans="1:34" x14ac:dyDescent="0.25">
      <c r="A125" s="8" t="s">
        <v>126</v>
      </c>
      <c r="B125" s="241">
        <f t="shared" ref="B125:L125" si="10">-SUM(B4:B124)</f>
        <v>-79431.391000000003</v>
      </c>
      <c r="C125" s="255">
        <f t="shared" si="10"/>
        <v>-37935.441000000006</v>
      </c>
      <c r="D125" s="255">
        <f t="shared" si="10"/>
        <v>-3947.76</v>
      </c>
      <c r="E125" s="255">
        <f t="shared" si="10"/>
        <v>0</v>
      </c>
      <c r="F125" s="255">
        <f t="shared" si="10"/>
        <v>0</v>
      </c>
      <c r="G125" s="255">
        <f t="shared" si="10"/>
        <v>0</v>
      </c>
      <c r="H125" s="255">
        <f t="shared" si="10"/>
        <v>-3621.75</v>
      </c>
      <c r="I125" s="255">
        <f t="shared" si="10"/>
        <v>0</v>
      </c>
      <c r="J125" s="255">
        <f t="shared" si="10"/>
        <v>-33926.44</v>
      </c>
      <c r="K125" s="255">
        <f t="shared" si="10"/>
        <v>0</v>
      </c>
      <c r="L125" s="255">
        <f t="shared" si="10"/>
        <v>0</v>
      </c>
      <c r="M125" s="91">
        <f t="shared" ref="M125:X125" si="11">-SUM(M4:M124)</f>
        <v>-2025.6000000000145</v>
      </c>
      <c r="N125" s="91">
        <f t="shared" si="11"/>
        <v>43569.369999999995</v>
      </c>
      <c r="O125" s="92">
        <f t="shared" si="11"/>
        <v>135782.27279999998</v>
      </c>
      <c r="P125" s="92">
        <f t="shared" si="11"/>
        <v>552</v>
      </c>
      <c r="Q125" s="92">
        <f t="shared" si="11"/>
        <v>75</v>
      </c>
      <c r="R125" s="92">
        <f t="shared" si="11"/>
        <v>-33809</v>
      </c>
      <c r="S125" s="92">
        <f t="shared" si="11"/>
        <v>-4290</v>
      </c>
      <c r="T125" s="92">
        <f t="shared" si="11"/>
        <v>-20229.9028</v>
      </c>
      <c r="U125" s="92">
        <f t="shared" si="11"/>
        <v>-33751</v>
      </c>
      <c r="V125" s="92">
        <f t="shared" si="11"/>
        <v>-760</v>
      </c>
      <c r="W125" s="92">
        <f t="shared" si="11"/>
        <v>0</v>
      </c>
      <c r="X125" s="92">
        <f t="shared" si="11"/>
        <v>0</v>
      </c>
      <c r="Y125" s="42">
        <f t="shared" ref="Y125:AH125" si="12">-SUM(Y4:Y124)</f>
        <v>-1590.3300000000454</v>
      </c>
      <c r="Z125" s="43">
        <f t="shared" si="12"/>
        <v>216499.88999999998</v>
      </c>
      <c r="AA125" s="43">
        <f t="shared" si="12"/>
        <v>3.3499999999999091</v>
      </c>
      <c r="AB125" s="43">
        <f t="shared" si="12"/>
        <v>-71782.23000000001</v>
      </c>
      <c r="AC125" s="43">
        <f t="shared" si="12"/>
        <v>-5165.49</v>
      </c>
      <c r="AD125" s="43">
        <f t="shared" si="12"/>
        <v>-35954.57</v>
      </c>
      <c r="AE125" s="43">
        <f t="shared" si="12"/>
        <v>-102218.42</v>
      </c>
      <c r="AF125" s="43">
        <f t="shared" si="12"/>
        <v>0</v>
      </c>
      <c r="AG125" s="43">
        <f t="shared" si="12"/>
        <v>-1060.3599999999997</v>
      </c>
      <c r="AH125" s="43">
        <f t="shared" si="12"/>
        <v>-1912.5</v>
      </c>
    </row>
    <row r="126" spans="1:34" x14ac:dyDescent="0.25">
      <c r="A126"/>
      <c r="C126" s="13"/>
      <c r="D126" s="13"/>
      <c r="E126" s="13"/>
      <c r="F126" s="44"/>
      <c r="G126" s="13"/>
      <c r="H126" s="44"/>
      <c r="I126" s="13"/>
      <c r="J126" s="13"/>
      <c r="K126" s="13"/>
      <c r="L126" s="13"/>
      <c r="M126" s="13">
        <v>-2025.6</v>
      </c>
      <c r="O126" s="13"/>
      <c r="P126" s="13"/>
      <c r="Q126" s="13"/>
      <c r="R126" s="44"/>
      <c r="S126" s="13"/>
      <c r="T126" s="44"/>
      <c r="U126" s="13"/>
      <c r="V126" s="13"/>
      <c r="W126" s="13"/>
      <c r="X126" s="13"/>
      <c r="Z126" s="13"/>
      <c r="AA126" s="13"/>
      <c r="AB126" s="44"/>
      <c r="AC126" s="13"/>
      <c r="AD126" s="44"/>
      <c r="AE126" s="13"/>
      <c r="AF126" s="13"/>
      <c r="AG126" s="13"/>
      <c r="AH126" s="13"/>
    </row>
    <row r="127" spans="1:34" x14ac:dyDescent="0.25">
      <c r="A127"/>
      <c r="C127" s="13"/>
      <c r="D127" s="13"/>
      <c r="E127" s="13"/>
      <c r="F127" s="44"/>
      <c r="G127" s="13"/>
      <c r="H127" s="44"/>
      <c r="I127" s="13"/>
      <c r="J127" s="13"/>
      <c r="K127" s="13"/>
      <c r="L127" s="13"/>
      <c r="M127" s="13"/>
      <c r="O127" s="13"/>
      <c r="P127" s="13"/>
      <c r="Q127" s="13"/>
      <c r="R127" s="44"/>
      <c r="S127" s="13"/>
      <c r="T127" s="44"/>
      <c r="U127" s="13"/>
      <c r="V127" s="13"/>
      <c r="W127" s="13"/>
      <c r="X127" s="13"/>
      <c r="Z127" s="13"/>
      <c r="AA127" s="13"/>
      <c r="AB127" s="44"/>
      <c r="AC127" s="13"/>
      <c r="AD127" s="44"/>
      <c r="AE127" s="13"/>
      <c r="AF127" s="13"/>
      <c r="AG127" s="13"/>
      <c r="AH127" s="13"/>
    </row>
    <row r="128" spans="1:34" x14ac:dyDescent="0.25">
      <c r="A128"/>
      <c r="C128" s="13"/>
      <c r="D128" s="13"/>
      <c r="E128" s="13"/>
      <c r="F128" s="44"/>
      <c r="G128" s="13"/>
      <c r="H128" s="44"/>
      <c r="I128" s="13"/>
      <c r="J128" s="13"/>
      <c r="O128" s="13"/>
      <c r="P128" s="13"/>
      <c r="Q128" s="13"/>
      <c r="R128" s="44"/>
      <c r="S128" s="13"/>
      <c r="T128" s="44"/>
      <c r="U128" s="13"/>
      <c r="V128" s="13"/>
      <c r="Z128" s="13"/>
      <c r="AA128" s="13"/>
      <c r="AB128" s="44"/>
      <c r="AC128" s="13"/>
      <c r="AD128" s="44"/>
      <c r="AE128" s="13"/>
      <c r="AF128" s="13"/>
    </row>
    <row r="129" spans="1:32" x14ac:dyDescent="0.25">
      <c r="A129"/>
      <c r="C129" s="13"/>
      <c r="D129" s="13"/>
      <c r="E129" s="13"/>
      <c r="F129" s="44"/>
      <c r="G129" s="13"/>
      <c r="H129" s="44"/>
      <c r="I129" s="13"/>
      <c r="J129" s="13"/>
      <c r="O129" s="13"/>
      <c r="P129" s="13"/>
      <c r="Q129" s="13"/>
      <c r="R129" s="44"/>
      <c r="S129" s="13"/>
      <c r="T129" s="44"/>
      <c r="U129" s="13"/>
      <c r="V129" s="13"/>
      <c r="Z129" s="13"/>
      <c r="AA129" s="13"/>
      <c r="AB129" s="44"/>
      <c r="AC129" s="13"/>
      <c r="AD129" s="44"/>
      <c r="AE129" s="13"/>
      <c r="AF129" s="13"/>
    </row>
    <row r="130" spans="1:32" x14ac:dyDescent="0.25">
      <c r="A130"/>
      <c r="C130" s="13"/>
      <c r="D130" s="13"/>
      <c r="E130" s="13"/>
      <c r="F130" s="44"/>
      <c r="G130" s="13"/>
      <c r="H130" s="44"/>
      <c r="I130" s="13"/>
      <c r="J130" s="13"/>
      <c r="O130" s="13"/>
      <c r="P130" s="13"/>
      <c r="Q130" s="13"/>
      <c r="R130" s="44"/>
      <c r="S130" s="13"/>
      <c r="T130" s="44"/>
      <c r="U130" s="13"/>
      <c r="V130" s="13"/>
      <c r="Z130" s="13"/>
      <c r="AA130" s="13"/>
      <c r="AB130" s="44"/>
      <c r="AC130" s="13"/>
      <c r="AD130" s="44"/>
      <c r="AE130" s="13"/>
      <c r="AF130" s="13"/>
    </row>
    <row r="131" spans="1:32" x14ac:dyDescent="0.25">
      <c r="A131"/>
      <c r="C131" s="13"/>
      <c r="D131" s="13"/>
      <c r="E131" s="13"/>
      <c r="F131" s="44"/>
      <c r="G131" s="13"/>
      <c r="H131" s="44"/>
      <c r="I131" s="13"/>
      <c r="J131" s="13"/>
      <c r="O131" s="13"/>
      <c r="P131" s="13"/>
      <c r="Q131" s="13"/>
      <c r="R131" s="44"/>
      <c r="S131" s="13"/>
      <c r="T131" s="44"/>
      <c r="U131" s="13"/>
      <c r="V131" s="13"/>
      <c r="Z131" s="13"/>
      <c r="AA131" s="13"/>
      <c r="AB131" s="44"/>
      <c r="AC131" s="13"/>
      <c r="AD131" s="44"/>
      <c r="AE131" s="13"/>
      <c r="AF131" s="13"/>
    </row>
    <row r="132" spans="1:32" x14ac:dyDescent="0.25">
      <c r="A132"/>
      <c r="C132" s="13"/>
      <c r="D132" s="13"/>
      <c r="E132" s="13"/>
      <c r="F132" s="44"/>
      <c r="G132" s="13"/>
      <c r="H132" s="44"/>
      <c r="I132" s="13"/>
      <c r="J132" s="13"/>
      <c r="O132" s="13"/>
      <c r="P132" s="13"/>
      <c r="Q132" s="13"/>
      <c r="R132" s="44"/>
      <c r="S132" s="13"/>
      <c r="T132" s="44"/>
      <c r="U132" s="13"/>
      <c r="V132" s="13"/>
      <c r="Z132" s="13"/>
      <c r="AA132" s="13"/>
      <c r="AB132" s="44"/>
      <c r="AC132" s="13"/>
      <c r="AD132" s="44"/>
      <c r="AE132" s="13"/>
      <c r="AF132" s="13"/>
    </row>
    <row r="133" spans="1:32" x14ac:dyDescent="0.25">
      <c r="A133"/>
      <c r="C133" s="13"/>
      <c r="D133" s="13"/>
      <c r="E133" s="13"/>
      <c r="F133" s="44"/>
      <c r="G133" s="13"/>
      <c r="H133" s="44"/>
      <c r="I133" s="13"/>
      <c r="J133" s="13"/>
      <c r="O133" s="13"/>
      <c r="P133" s="13"/>
      <c r="Q133" s="13"/>
      <c r="R133" s="44"/>
      <c r="S133" s="13"/>
      <c r="T133" s="44"/>
      <c r="U133" s="13"/>
      <c r="V133" s="13"/>
      <c r="Z133" s="13"/>
      <c r="AA133" s="13"/>
      <c r="AB133" s="44"/>
      <c r="AC133" s="13"/>
      <c r="AD133" s="44"/>
      <c r="AE133" s="13"/>
      <c r="AF133" s="13"/>
    </row>
    <row r="134" spans="1:32" x14ac:dyDescent="0.25">
      <c r="A134"/>
      <c r="C134" s="13"/>
      <c r="D134" s="13"/>
      <c r="E134" s="13"/>
      <c r="F134" s="44"/>
      <c r="G134" s="13"/>
      <c r="H134" s="44"/>
      <c r="I134" s="13"/>
      <c r="J134" s="13"/>
      <c r="O134" s="13"/>
      <c r="P134" s="13"/>
      <c r="Q134" s="13"/>
      <c r="R134" s="44"/>
      <c r="S134" s="13"/>
      <c r="T134" s="44"/>
      <c r="U134" s="13"/>
      <c r="V134" s="13"/>
      <c r="Z134" s="13"/>
      <c r="AA134" s="13"/>
      <c r="AB134" s="44"/>
      <c r="AC134" s="13"/>
      <c r="AD134" s="44"/>
      <c r="AE134" s="13"/>
      <c r="AF134" s="13"/>
    </row>
    <row r="135" spans="1:32" x14ac:dyDescent="0.25">
      <c r="A135"/>
      <c r="C135" s="13"/>
      <c r="D135" s="13"/>
      <c r="E135" s="13"/>
      <c r="F135" s="44"/>
      <c r="G135" s="13"/>
      <c r="H135" s="44"/>
      <c r="I135" s="13"/>
      <c r="J135" s="13"/>
      <c r="O135" s="13"/>
      <c r="P135" s="13"/>
      <c r="Q135" s="13"/>
      <c r="R135" s="44"/>
      <c r="S135" s="13"/>
      <c r="T135" s="44"/>
      <c r="U135" s="13"/>
      <c r="V135" s="13"/>
      <c r="Z135" s="13"/>
      <c r="AA135" s="13"/>
      <c r="AB135" s="44"/>
      <c r="AC135" s="13"/>
      <c r="AD135" s="44"/>
      <c r="AE135" s="13"/>
      <c r="AF135" s="13"/>
    </row>
    <row r="136" spans="1:32" x14ac:dyDescent="0.25">
      <c r="A136"/>
      <c r="C136" s="13"/>
      <c r="D136" s="13"/>
      <c r="E136" s="13"/>
      <c r="F136" s="44"/>
      <c r="G136" s="13"/>
      <c r="H136" s="44"/>
      <c r="I136" s="13"/>
      <c r="J136" s="13"/>
      <c r="O136" s="13"/>
      <c r="P136" s="13"/>
      <c r="Q136" s="13"/>
      <c r="R136" s="44"/>
      <c r="S136" s="13"/>
      <c r="T136" s="44"/>
      <c r="U136" s="13"/>
      <c r="V136" s="13"/>
      <c r="Z136" s="13"/>
      <c r="AA136" s="13"/>
      <c r="AB136" s="44"/>
      <c r="AC136" s="13"/>
      <c r="AD136" s="44"/>
      <c r="AE136" s="13"/>
      <c r="AF136" s="13"/>
    </row>
    <row r="137" spans="1:32" x14ac:dyDescent="0.25">
      <c r="A137"/>
      <c r="C137" s="13"/>
      <c r="D137" s="13"/>
      <c r="E137" s="13"/>
      <c r="F137" s="44"/>
      <c r="G137" s="13"/>
      <c r="H137" s="44"/>
      <c r="I137" s="13"/>
      <c r="J137" s="13"/>
      <c r="O137" s="13"/>
      <c r="P137" s="13"/>
      <c r="Q137" s="13"/>
      <c r="R137" s="44"/>
      <c r="S137" s="13"/>
      <c r="T137" s="44"/>
      <c r="U137" s="13"/>
      <c r="V137" s="13"/>
      <c r="Z137" s="13"/>
      <c r="AA137" s="13"/>
      <c r="AB137" s="44"/>
      <c r="AC137" s="13"/>
      <c r="AD137" s="44"/>
      <c r="AE137" s="13"/>
      <c r="AF137" s="13"/>
    </row>
    <row r="138" spans="1:32" x14ac:dyDescent="0.25">
      <c r="A138"/>
      <c r="C138" s="13"/>
      <c r="D138" s="13"/>
      <c r="E138" s="13"/>
      <c r="F138" s="44"/>
      <c r="G138" s="13"/>
      <c r="H138" s="44"/>
      <c r="I138" s="13"/>
      <c r="J138" s="13"/>
      <c r="O138" s="13"/>
      <c r="P138" s="13"/>
      <c r="Q138" s="13"/>
      <c r="R138" s="44"/>
      <c r="S138" s="13"/>
      <c r="T138" s="44"/>
      <c r="U138" s="13"/>
      <c r="V138" s="13"/>
      <c r="Z138" s="13"/>
      <c r="AA138" s="13"/>
      <c r="AB138" s="44"/>
      <c r="AC138" s="13"/>
      <c r="AD138" s="44"/>
      <c r="AE138" s="13"/>
      <c r="AF138" s="13"/>
    </row>
    <row r="139" spans="1:32" x14ac:dyDescent="0.25">
      <c r="A139"/>
      <c r="C139" s="13"/>
      <c r="D139" s="13"/>
      <c r="E139" s="13"/>
      <c r="F139" s="44"/>
      <c r="G139" s="13"/>
      <c r="H139" s="44"/>
      <c r="I139" s="13"/>
      <c r="J139" s="13"/>
      <c r="O139" s="13"/>
      <c r="P139" s="13"/>
      <c r="Q139" s="13"/>
      <c r="R139" s="44"/>
      <c r="S139" s="13"/>
      <c r="T139" s="44"/>
      <c r="U139" s="13"/>
      <c r="V139" s="13"/>
      <c r="Z139" s="13"/>
      <c r="AA139" s="13"/>
      <c r="AB139" s="44"/>
      <c r="AC139" s="13"/>
      <c r="AD139" s="44"/>
      <c r="AE139" s="13"/>
      <c r="AF139" s="13"/>
    </row>
    <row r="140" spans="1:32" x14ac:dyDescent="0.25">
      <c r="A140"/>
      <c r="C140" s="13"/>
      <c r="D140" s="13"/>
      <c r="E140" s="13"/>
      <c r="F140" s="44"/>
      <c r="G140" s="13"/>
      <c r="H140" s="44"/>
      <c r="I140" s="13"/>
      <c r="J140" s="13"/>
      <c r="O140" s="13"/>
      <c r="P140" s="13"/>
      <c r="Q140" s="13"/>
      <c r="R140" s="44"/>
      <c r="S140" s="13"/>
      <c r="T140" s="44"/>
      <c r="U140" s="13"/>
      <c r="V140" s="13"/>
      <c r="Z140" s="13"/>
      <c r="AA140" s="13"/>
      <c r="AB140" s="44"/>
      <c r="AC140" s="13"/>
      <c r="AD140" s="44"/>
      <c r="AE140" s="13"/>
      <c r="AF140" s="13"/>
    </row>
    <row r="141" spans="1:32" x14ac:dyDescent="0.25">
      <c r="A141"/>
      <c r="C141" s="13"/>
      <c r="D141" s="13"/>
      <c r="E141" s="13"/>
      <c r="F141" s="44"/>
      <c r="G141" s="13"/>
      <c r="H141" s="44"/>
      <c r="I141" s="13"/>
      <c r="J141" s="13"/>
      <c r="O141" s="13"/>
      <c r="P141" s="13"/>
      <c r="Q141" s="13"/>
      <c r="R141" s="44"/>
      <c r="S141" s="13"/>
      <c r="T141" s="44"/>
      <c r="U141" s="13"/>
      <c r="V141" s="13"/>
      <c r="Z141" s="13"/>
      <c r="AA141" s="13"/>
      <c r="AB141" s="44"/>
      <c r="AC141" s="13"/>
      <c r="AD141" s="44"/>
      <c r="AE141" s="13"/>
      <c r="AF141" s="13"/>
    </row>
    <row r="142" spans="1:32" x14ac:dyDescent="0.25">
      <c r="A142"/>
      <c r="C142" s="13"/>
      <c r="D142" s="13"/>
      <c r="E142" s="13"/>
      <c r="F142" s="44"/>
      <c r="G142" s="13"/>
      <c r="H142" s="44"/>
      <c r="I142" s="13"/>
      <c r="J142" s="13"/>
      <c r="O142" s="13"/>
      <c r="P142" s="13"/>
      <c r="Q142" s="13"/>
      <c r="R142" s="44"/>
      <c r="S142" s="13"/>
      <c r="T142" s="44"/>
      <c r="U142" s="13"/>
      <c r="V142" s="13"/>
      <c r="Z142" s="13"/>
      <c r="AA142" s="13"/>
      <c r="AB142" s="44"/>
      <c r="AC142" s="13"/>
      <c r="AD142" s="44"/>
      <c r="AE142" s="13"/>
      <c r="AF142" s="13"/>
    </row>
    <row r="143" spans="1:32" x14ac:dyDescent="0.25">
      <c r="A143"/>
      <c r="C143" s="13"/>
      <c r="D143" s="13"/>
      <c r="E143" s="13"/>
      <c r="F143" s="44"/>
      <c r="G143" s="13"/>
      <c r="H143" s="44"/>
      <c r="I143" s="13"/>
      <c r="J143" s="13"/>
      <c r="O143" s="13"/>
      <c r="P143" s="13"/>
      <c r="Q143" s="13"/>
      <c r="R143" s="44"/>
      <c r="S143" s="13"/>
      <c r="T143" s="44"/>
      <c r="U143" s="13"/>
      <c r="V143" s="13"/>
      <c r="Z143" s="13"/>
      <c r="AA143" s="13"/>
      <c r="AB143" s="44"/>
      <c r="AC143" s="13"/>
      <c r="AD143" s="44"/>
      <c r="AE143" s="13"/>
      <c r="AF143" s="13"/>
    </row>
    <row r="144" spans="1:32" x14ac:dyDescent="0.25">
      <c r="A144"/>
      <c r="C144" s="13"/>
      <c r="D144" s="13"/>
      <c r="E144" s="13"/>
      <c r="F144" s="44"/>
      <c r="G144" s="13"/>
      <c r="H144" s="44"/>
      <c r="I144" s="13"/>
      <c r="J144" s="13"/>
      <c r="O144" s="13"/>
      <c r="P144" s="13"/>
      <c r="Q144" s="13"/>
      <c r="R144" s="44"/>
      <c r="S144" s="13"/>
      <c r="T144" s="44"/>
      <c r="U144" s="13"/>
      <c r="V144" s="13"/>
      <c r="Z144" s="13"/>
      <c r="AA144" s="13"/>
      <c r="AB144" s="44"/>
      <c r="AC144" s="13"/>
      <c r="AD144" s="44"/>
      <c r="AE144" s="13"/>
      <c r="AF144" s="13"/>
    </row>
    <row r="145" spans="1:32" x14ac:dyDescent="0.25">
      <c r="A145"/>
      <c r="C145" s="13"/>
      <c r="D145" s="13"/>
      <c r="E145" s="13"/>
      <c r="F145" s="44"/>
      <c r="G145" s="13"/>
      <c r="H145" s="44"/>
      <c r="I145" s="13"/>
      <c r="J145" s="13"/>
      <c r="O145" s="13"/>
      <c r="P145" s="13"/>
      <c r="Q145" s="13"/>
      <c r="R145" s="44"/>
      <c r="S145" s="13"/>
      <c r="T145" s="44"/>
      <c r="U145" s="13"/>
      <c r="V145" s="13"/>
      <c r="Z145" s="13"/>
      <c r="AA145" s="13"/>
      <c r="AB145" s="44"/>
      <c r="AC145" s="13"/>
      <c r="AD145" s="44"/>
      <c r="AE145" s="13"/>
      <c r="AF145" s="13"/>
    </row>
    <row r="146" spans="1:32" x14ac:dyDescent="0.25">
      <c r="A146"/>
      <c r="C146" s="13"/>
      <c r="D146" s="13"/>
      <c r="E146" s="13"/>
      <c r="F146" s="44"/>
      <c r="G146" s="13"/>
      <c r="H146" s="44"/>
      <c r="I146" s="13"/>
      <c r="J146" s="13"/>
      <c r="O146" s="13"/>
      <c r="P146" s="13"/>
      <c r="Q146" s="13"/>
      <c r="R146" s="44"/>
      <c r="S146" s="13"/>
      <c r="T146" s="44"/>
      <c r="U146" s="13"/>
      <c r="V146" s="13"/>
      <c r="Z146" s="13"/>
      <c r="AA146" s="13"/>
      <c r="AB146" s="44"/>
      <c r="AC146" s="13"/>
      <c r="AD146" s="44"/>
      <c r="AE146" s="13"/>
      <c r="AF146" s="13"/>
    </row>
    <row r="147" spans="1:32" x14ac:dyDescent="0.25">
      <c r="A147"/>
      <c r="C147" s="13"/>
      <c r="D147" s="13"/>
      <c r="E147" s="13"/>
      <c r="F147" s="44"/>
      <c r="G147" s="13"/>
      <c r="H147" s="44"/>
      <c r="I147" s="13"/>
      <c r="J147" s="13"/>
      <c r="O147" s="13"/>
      <c r="P147" s="13"/>
      <c r="Q147" s="13"/>
      <c r="R147" s="44"/>
      <c r="S147" s="13"/>
      <c r="T147" s="44"/>
      <c r="U147" s="13"/>
      <c r="V147" s="13"/>
      <c r="Z147" s="13"/>
      <c r="AA147" s="13"/>
      <c r="AB147" s="44"/>
      <c r="AC147" s="13"/>
      <c r="AD147" s="44"/>
      <c r="AE147" s="13"/>
      <c r="AF147" s="13"/>
    </row>
    <row r="148" spans="1:32" x14ac:dyDescent="0.25">
      <c r="A148"/>
      <c r="C148" s="13"/>
      <c r="D148" s="13"/>
      <c r="E148" s="13"/>
      <c r="F148" s="44"/>
      <c r="G148" s="13"/>
      <c r="H148" s="44"/>
      <c r="I148" s="13"/>
      <c r="J148" s="13"/>
      <c r="O148" s="13"/>
      <c r="P148" s="13"/>
      <c r="Q148" s="13"/>
      <c r="R148" s="44"/>
      <c r="S148" s="13"/>
      <c r="T148" s="44"/>
      <c r="U148" s="13"/>
      <c r="V148" s="13"/>
      <c r="Z148" s="13"/>
      <c r="AA148" s="13"/>
      <c r="AB148" s="44"/>
      <c r="AC148" s="13"/>
      <c r="AD148" s="44"/>
      <c r="AE148" s="13"/>
      <c r="AF148" s="13"/>
    </row>
    <row r="149" spans="1:32" x14ac:dyDescent="0.25">
      <c r="A149"/>
      <c r="C149" s="13"/>
      <c r="D149" s="13"/>
      <c r="E149" s="13"/>
      <c r="F149" s="44"/>
      <c r="G149" s="13"/>
      <c r="H149" s="44"/>
      <c r="I149" s="13"/>
      <c r="J149" s="13"/>
      <c r="O149" s="13"/>
      <c r="P149" s="13"/>
      <c r="Q149" s="13"/>
      <c r="R149" s="44"/>
      <c r="S149" s="13"/>
      <c r="T149" s="44"/>
      <c r="U149" s="13"/>
      <c r="V149" s="13"/>
      <c r="Z149" s="13"/>
      <c r="AA149" s="13"/>
      <c r="AB149" s="44"/>
      <c r="AC149" s="13"/>
      <c r="AD149" s="44"/>
      <c r="AE149" s="13"/>
      <c r="AF149" s="13"/>
    </row>
    <row r="150" spans="1:32" x14ac:dyDescent="0.25">
      <c r="A150"/>
      <c r="C150" s="13"/>
      <c r="D150" s="13"/>
      <c r="E150" s="13"/>
      <c r="F150" s="44"/>
      <c r="G150" s="13"/>
      <c r="H150" s="44"/>
      <c r="I150" s="13"/>
      <c r="J150" s="13"/>
      <c r="O150" s="13"/>
      <c r="P150" s="13"/>
      <c r="Q150" s="13"/>
      <c r="R150" s="44"/>
      <c r="S150" s="13"/>
      <c r="T150" s="44"/>
      <c r="U150" s="13"/>
      <c r="V150" s="13"/>
      <c r="Z150" s="13"/>
      <c r="AA150" s="13"/>
      <c r="AB150" s="44"/>
      <c r="AC150" s="13"/>
      <c r="AD150" s="44"/>
      <c r="AE150" s="13"/>
      <c r="AF150" s="13"/>
    </row>
    <row r="151" spans="1:32" x14ac:dyDescent="0.25">
      <c r="A151"/>
      <c r="C151" s="13"/>
      <c r="D151" s="13"/>
      <c r="E151" s="13"/>
      <c r="F151" s="44"/>
      <c r="G151" s="13"/>
      <c r="H151" s="44"/>
      <c r="I151" s="13"/>
      <c r="J151" s="13"/>
      <c r="O151" s="13"/>
      <c r="P151" s="13"/>
      <c r="Q151" s="13"/>
      <c r="R151" s="44"/>
      <c r="S151" s="13"/>
      <c r="T151" s="44"/>
      <c r="U151" s="13"/>
      <c r="V151" s="13"/>
      <c r="Z151" s="13"/>
      <c r="AA151" s="13"/>
      <c r="AB151" s="44"/>
      <c r="AC151" s="13"/>
      <c r="AD151" s="44"/>
      <c r="AE151" s="13"/>
      <c r="AF151" s="13"/>
    </row>
    <row r="152" spans="1:32" x14ac:dyDescent="0.25">
      <c r="A152"/>
      <c r="C152" s="13"/>
      <c r="D152" s="13"/>
      <c r="E152" s="13"/>
      <c r="F152" s="44"/>
      <c r="G152" s="13"/>
      <c r="H152" s="44"/>
      <c r="I152" s="13"/>
      <c r="J152" s="13"/>
      <c r="O152" s="13"/>
      <c r="P152" s="13"/>
      <c r="Q152" s="13"/>
      <c r="R152" s="44"/>
      <c r="S152" s="13"/>
      <c r="T152" s="44"/>
      <c r="U152" s="13"/>
      <c r="V152" s="13"/>
      <c r="Z152" s="13"/>
      <c r="AA152" s="13"/>
      <c r="AB152" s="44"/>
      <c r="AC152" s="13"/>
      <c r="AD152" s="44"/>
      <c r="AE152" s="13"/>
      <c r="AF152" s="13"/>
    </row>
    <row r="153" spans="1:32" x14ac:dyDescent="0.25">
      <c r="A153"/>
      <c r="C153" s="13"/>
      <c r="D153" s="13"/>
      <c r="E153" s="13"/>
      <c r="F153" s="44"/>
      <c r="G153" s="13"/>
      <c r="H153" s="44"/>
      <c r="I153" s="13"/>
      <c r="J153" s="13"/>
      <c r="O153" s="13"/>
      <c r="P153" s="13"/>
      <c r="Q153" s="13"/>
      <c r="R153" s="44"/>
      <c r="S153" s="13"/>
      <c r="T153" s="44"/>
      <c r="U153" s="13"/>
      <c r="V153" s="13"/>
      <c r="Z153" s="13"/>
      <c r="AA153" s="13"/>
      <c r="AB153" s="44"/>
      <c r="AC153" s="13"/>
      <c r="AD153" s="44"/>
      <c r="AE153" s="13"/>
      <c r="AF153" s="13"/>
    </row>
    <row r="154" spans="1:32" x14ac:dyDescent="0.25">
      <c r="A154"/>
      <c r="C154" s="13"/>
      <c r="D154" s="13"/>
      <c r="E154" s="13"/>
      <c r="F154" s="44"/>
      <c r="G154" s="13"/>
      <c r="H154" s="44"/>
      <c r="I154" s="13"/>
      <c r="J154" s="13"/>
      <c r="O154" s="13"/>
      <c r="P154" s="13"/>
      <c r="Q154" s="13"/>
      <c r="R154" s="44"/>
      <c r="S154" s="13"/>
      <c r="T154" s="44"/>
      <c r="U154" s="13"/>
      <c r="V154" s="13"/>
      <c r="Z154" s="13"/>
      <c r="AA154" s="13"/>
      <c r="AB154" s="44"/>
      <c r="AC154" s="13"/>
      <c r="AD154" s="44"/>
      <c r="AE154" s="13"/>
      <c r="AF154" s="13"/>
    </row>
    <row r="155" spans="1:32" x14ac:dyDescent="0.25">
      <c r="A155"/>
      <c r="C155" s="13"/>
      <c r="D155" s="13"/>
      <c r="E155" s="13"/>
      <c r="F155" s="44"/>
      <c r="G155" s="13"/>
      <c r="H155" s="44"/>
      <c r="I155" s="13"/>
      <c r="J155" s="13"/>
      <c r="O155" s="13"/>
      <c r="P155" s="13"/>
      <c r="Q155" s="13"/>
      <c r="R155" s="44"/>
      <c r="S155" s="13"/>
      <c r="T155" s="44"/>
      <c r="U155" s="13"/>
      <c r="V155" s="13"/>
      <c r="Z155" s="13"/>
      <c r="AA155" s="13"/>
      <c r="AB155" s="44"/>
      <c r="AC155" s="13"/>
      <c r="AD155" s="44"/>
      <c r="AE155" s="13"/>
      <c r="AF155" s="13"/>
    </row>
    <row r="156" spans="1:32" x14ac:dyDescent="0.25">
      <c r="A156"/>
      <c r="C156" s="13"/>
      <c r="D156" s="13"/>
      <c r="E156" s="13"/>
      <c r="F156" s="44"/>
      <c r="G156" s="13"/>
      <c r="H156" s="44"/>
      <c r="I156" s="13"/>
      <c r="J156" s="13"/>
      <c r="O156" s="13"/>
      <c r="P156" s="13"/>
      <c r="Q156" s="13"/>
      <c r="R156" s="44"/>
      <c r="S156" s="13"/>
      <c r="T156" s="44"/>
      <c r="U156" s="13"/>
      <c r="V156" s="13"/>
      <c r="Z156" s="13"/>
      <c r="AA156" s="13"/>
      <c r="AB156" s="44"/>
      <c r="AC156" s="13"/>
      <c r="AD156" s="44"/>
      <c r="AE156" s="13"/>
      <c r="AF156" s="13"/>
    </row>
    <row r="157" spans="1:32" x14ac:dyDescent="0.25">
      <c r="A157"/>
      <c r="C157" s="13"/>
      <c r="D157" s="13"/>
      <c r="E157" s="13"/>
      <c r="F157" s="44"/>
      <c r="G157" s="13"/>
      <c r="H157" s="44"/>
      <c r="I157" s="13"/>
      <c r="J157" s="13"/>
      <c r="O157" s="13"/>
      <c r="P157" s="13"/>
      <c r="Q157" s="13"/>
      <c r="R157" s="44"/>
      <c r="S157" s="13"/>
      <c r="T157" s="44"/>
      <c r="U157" s="13"/>
      <c r="V157" s="13"/>
      <c r="Z157" s="13"/>
      <c r="AA157" s="13"/>
      <c r="AB157" s="44"/>
      <c r="AC157" s="13"/>
      <c r="AD157" s="44"/>
      <c r="AE157" s="13"/>
      <c r="AF157" s="13"/>
    </row>
    <row r="158" spans="1:32" x14ac:dyDescent="0.25">
      <c r="A158"/>
      <c r="C158" s="13"/>
      <c r="D158" s="13"/>
      <c r="E158" s="13"/>
      <c r="F158" s="44"/>
      <c r="G158" s="13"/>
      <c r="H158" s="44"/>
      <c r="I158" s="13"/>
      <c r="J158" s="13"/>
      <c r="O158" s="13"/>
      <c r="P158" s="13"/>
      <c r="Q158" s="13"/>
      <c r="R158" s="44"/>
      <c r="S158" s="13"/>
      <c r="T158" s="44"/>
      <c r="U158" s="13"/>
      <c r="V158" s="13"/>
      <c r="Z158" s="13"/>
      <c r="AA158" s="13"/>
      <c r="AB158" s="44"/>
      <c r="AC158" s="13"/>
      <c r="AD158" s="44"/>
      <c r="AE158" s="13"/>
      <c r="AF158" s="13"/>
    </row>
    <row r="159" spans="1:32" x14ac:dyDescent="0.25">
      <c r="A159"/>
      <c r="C159" s="13"/>
      <c r="D159" s="13"/>
      <c r="E159" s="13"/>
      <c r="F159" s="44"/>
      <c r="G159" s="13"/>
      <c r="H159" s="44"/>
      <c r="I159" s="13"/>
      <c r="J159" s="13"/>
      <c r="O159" s="13"/>
      <c r="P159" s="13"/>
      <c r="Q159" s="13"/>
      <c r="R159" s="44"/>
      <c r="S159" s="13"/>
      <c r="T159" s="44"/>
      <c r="U159" s="13"/>
      <c r="V159" s="13"/>
      <c r="Z159" s="13"/>
      <c r="AA159" s="13"/>
      <c r="AB159" s="44"/>
      <c r="AC159" s="13"/>
      <c r="AD159" s="44"/>
      <c r="AE159" s="13"/>
      <c r="AF159" s="13"/>
    </row>
    <row r="160" spans="1:32" x14ac:dyDescent="0.25">
      <c r="A160"/>
      <c r="C160" s="13"/>
      <c r="D160" s="13"/>
      <c r="E160" s="13"/>
      <c r="F160" s="44"/>
      <c r="G160" s="13"/>
      <c r="H160" s="44"/>
      <c r="I160" s="13"/>
      <c r="J160" s="13"/>
      <c r="O160" s="13"/>
      <c r="P160" s="13"/>
      <c r="Q160" s="13"/>
      <c r="R160" s="44"/>
      <c r="S160" s="13"/>
      <c r="T160" s="44"/>
      <c r="U160" s="13"/>
      <c r="V160" s="13"/>
      <c r="Z160" s="13"/>
      <c r="AA160" s="13"/>
      <c r="AB160" s="44"/>
      <c r="AC160" s="13"/>
      <c r="AD160" s="44"/>
      <c r="AE160" s="13"/>
      <c r="AF160" s="13"/>
    </row>
    <row r="161" spans="1:32" x14ac:dyDescent="0.25">
      <c r="A161"/>
      <c r="C161" s="13"/>
      <c r="D161" s="13"/>
      <c r="E161" s="13"/>
      <c r="F161" s="44"/>
      <c r="G161" s="13"/>
      <c r="H161" s="44"/>
      <c r="I161" s="13"/>
      <c r="J161" s="13"/>
      <c r="O161" s="13"/>
      <c r="P161" s="13"/>
      <c r="Q161" s="13"/>
      <c r="R161" s="44"/>
      <c r="S161" s="13"/>
      <c r="T161" s="44"/>
      <c r="U161" s="13"/>
      <c r="V161" s="13"/>
      <c r="Z161" s="13"/>
      <c r="AA161" s="13"/>
      <c r="AB161" s="44"/>
      <c r="AC161" s="13"/>
      <c r="AD161" s="44"/>
      <c r="AE161" s="13"/>
      <c r="AF161" s="13"/>
    </row>
    <row r="162" spans="1:32" x14ac:dyDescent="0.25">
      <c r="A162"/>
      <c r="C162" s="13"/>
      <c r="D162" s="13"/>
      <c r="E162" s="13"/>
      <c r="F162" s="44"/>
      <c r="G162" s="13"/>
      <c r="H162" s="44"/>
      <c r="I162" s="13"/>
      <c r="J162" s="13"/>
      <c r="O162" s="13"/>
      <c r="P162" s="13"/>
      <c r="Q162" s="13"/>
      <c r="R162" s="44"/>
      <c r="S162" s="13"/>
      <c r="T162" s="44"/>
      <c r="U162" s="13"/>
      <c r="V162" s="13"/>
      <c r="Z162" s="13"/>
      <c r="AA162" s="13"/>
      <c r="AB162" s="44"/>
      <c r="AC162" s="13"/>
      <c r="AD162" s="44"/>
      <c r="AE162" s="13"/>
      <c r="AF162" s="13"/>
    </row>
    <row r="163" spans="1:32" x14ac:dyDescent="0.25">
      <c r="A163"/>
      <c r="C163" s="13"/>
      <c r="D163" s="13"/>
      <c r="E163" s="13"/>
      <c r="F163" s="44"/>
      <c r="G163" s="13"/>
      <c r="H163" s="44"/>
      <c r="I163" s="13"/>
      <c r="J163" s="13"/>
      <c r="O163" s="13"/>
      <c r="P163" s="13"/>
      <c r="Q163" s="13"/>
      <c r="R163" s="44"/>
      <c r="S163" s="13"/>
      <c r="T163" s="44"/>
      <c r="U163" s="13"/>
      <c r="V163" s="13"/>
      <c r="Z163" s="13"/>
      <c r="AA163" s="13"/>
      <c r="AB163" s="44"/>
      <c r="AC163" s="13"/>
      <c r="AD163" s="44"/>
      <c r="AE163" s="13"/>
      <c r="AF163" s="13"/>
    </row>
    <row r="164" spans="1:32" x14ac:dyDescent="0.25">
      <c r="A164"/>
      <c r="C164" s="13"/>
      <c r="D164" s="13"/>
      <c r="E164" s="13"/>
      <c r="F164" s="44"/>
      <c r="G164" s="13"/>
      <c r="H164" s="44"/>
      <c r="I164" s="13"/>
      <c r="J164" s="13"/>
      <c r="O164" s="13"/>
      <c r="P164" s="13"/>
      <c r="Q164" s="13"/>
      <c r="R164" s="44"/>
      <c r="S164" s="13"/>
      <c r="T164" s="44"/>
      <c r="U164" s="13"/>
      <c r="V164" s="13"/>
      <c r="Z164" s="13"/>
      <c r="AA164" s="13"/>
      <c r="AB164" s="44"/>
      <c r="AC164" s="13"/>
      <c r="AD164" s="44"/>
      <c r="AE164" s="13"/>
      <c r="AF164" s="13"/>
    </row>
    <row r="165" spans="1:32" x14ac:dyDescent="0.25">
      <c r="A165"/>
      <c r="C165" s="13"/>
      <c r="D165" s="13"/>
      <c r="E165" s="13"/>
      <c r="F165" s="44"/>
      <c r="G165" s="13"/>
      <c r="H165" s="44"/>
      <c r="I165" s="13"/>
      <c r="J165" s="13"/>
      <c r="O165" s="13"/>
      <c r="P165" s="13"/>
      <c r="Q165" s="13"/>
      <c r="R165" s="44"/>
      <c r="S165" s="13"/>
      <c r="T165" s="44"/>
      <c r="U165" s="13"/>
      <c r="V165" s="13"/>
      <c r="Z165" s="13"/>
      <c r="AA165" s="13"/>
      <c r="AB165" s="44"/>
      <c r="AC165" s="13"/>
      <c r="AD165" s="44"/>
      <c r="AE165" s="13"/>
      <c r="AF165" s="13"/>
    </row>
    <row r="166" spans="1:32" x14ac:dyDescent="0.25">
      <c r="A166"/>
      <c r="C166" s="13"/>
      <c r="D166" s="13"/>
      <c r="E166" s="13"/>
      <c r="F166" s="44"/>
      <c r="G166" s="13"/>
      <c r="H166" s="44"/>
      <c r="I166" s="13"/>
      <c r="J166" s="13"/>
      <c r="O166" s="13"/>
      <c r="P166" s="13"/>
      <c r="Q166" s="13"/>
      <c r="R166" s="44"/>
      <c r="S166" s="13"/>
      <c r="T166" s="44"/>
      <c r="U166" s="13"/>
      <c r="V166" s="13"/>
      <c r="Z166" s="13"/>
      <c r="AA166" s="13"/>
      <c r="AB166" s="44"/>
      <c r="AC166" s="13"/>
      <c r="AD166" s="44"/>
      <c r="AE166" s="13"/>
      <c r="AF166" s="13"/>
    </row>
    <row r="167" spans="1:32" x14ac:dyDescent="0.25">
      <c r="A167"/>
      <c r="C167" s="13"/>
      <c r="D167" s="13"/>
      <c r="E167" s="13"/>
      <c r="F167" s="44"/>
      <c r="G167" s="13"/>
      <c r="H167" s="44"/>
      <c r="I167" s="13"/>
      <c r="J167" s="13"/>
      <c r="O167" s="13"/>
      <c r="P167" s="13"/>
      <c r="Q167" s="13"/>
      <c r="R167" s="44"/>
      <c r="S167" s="13"/>
      <c r="T167" s="44"/>
      <c r="U167" s="13"/>
      <c r="V167" s="13"/>
      <c r="Z167" s="13"/>
      <c r="AA167" s="13"/>
      <c r="AB167" s="44"/>
      <c r="AC167" s="13"/>
      <c r="AD167" s="44"/>
      <c r="AE167" s="13"/>
      <c r="AF167" s="13"/>
    </row>
    <row r="168" spans="1:32" x14ac:dyDescent="0.25">
      <c r="A168"/>
      <c r="C168" s="13"/>
      <c r="D168" s="13"/>
      <c r="E168" s="13"/>
      <c r="F168" s="44"/>
      <c r="G168" s="13"/>
      <c r="H168" s="44"/>
      <c r="I168" s="13"/>
      <c r="J168" s="13"/>
      <c r="O168" s="13"/>
      <c r="P168" s="13"/>
      <c r="Q168" s="13"/>
      <c r="R168" s="44"/>
      <c r="S168" s="13"/>
      <c r="T168" s="44"/>
      <c r="U168" s="13"/>
      <c r="V168" s="13"/>
      <c r="Z168" s="13"/>
      <c r="AA168" s="13"/>
      <c r="AB168" s="44"/>
      <c r="AC168" s="13"/>
      <c r="AD168" s="44"/>
      <c r="AE168" s="13"/>
      <c r="AF168" s="13"/>
    </row>
    <row r="169" spans="1:32" x14ac:dyDescent="0.25">
      <c r="A169"/>
      <c r="C169" s="13"/>
      <c r="D169" s="13"/>
      <c r="E169" s="13"/>
      <c r="F169" s="44"/>
      <c r="G169" s="13"/>
      <c r="H169" s="44"/>
      <c r="I169" s="13"/>
      <c r="J169" s="13"/>
      <c r="O169" s="13"/>
      <c r="P169" s="13"/>
      <c r="Q169" s="13"/>
      <c r="R169" s="44"/>
      <c r="S169" s="13"/>
      <c r="T169" s="44"/>
      <c r="U169" s="13"/>
      <c r="V169" s="13"/>
      <c r="Z169" s="13"/>
      <c r="AA169" s="13"/>
      <c r="AB169" s="44"/>
      <c r="AC169" s="13"/>
      <c r="AD169" s="44"/>
      <c r="AE169" s="13"/>
      <c r="AF169" s="13"/>
    </row>
    <row r="170" spans="1:32" x14ac:dyDescent="0.25">
      <c r="A170"/>
      <c r="C170" s="13"/>
      <c r="D170" s="13"/>
      <c r="E170" s="13"/>
      <c r="F170" s="44"/>
      <c r="G170" s="13"/>
      <c r="H170" s="44"/>
      <c r="I170" s="13"/>
      <c r="J170" s="13"/>
      <c r="O170" s="13"/>
      <c r="P170" s="13"/>
      <c r="Q170" s="13"/>
      <c r="R170" s="44"/>
      <c r="S170" s="13"/>
      <c r="T170" s="44"/>
      <c r="U170" s="13"/>
      <c r="V170" s="13"/>
      <c r="Z170" s="13"/>
      <c r="AA170" s="13"/>
      <c r="AB170" s="44"/>
      <c r="AC170" s="13"/>
      <c r="AD170" s="44"/>
      <c r="AE170" s="13"/>
      <c r="AF170" s="13"/>
    </row>
    <row r="171" spans="1:32" x14ac:dyDescent="0.25">
      <c r="A171"/>
      <c r="C171" s="13"/>
      <c r="D171" s="13"/>
      <c r="E171" s="13"/>
      <c r="F171" s="44"/>
      <c r="G171" s="13"/>
      <c r="H171" s="44"/>
      <c r="I171" s="13"/>
      <c r="J171" s="13"/>
      <c r="O171" s="13"/>
      <c r="P171" s="13"/>
      <c r="Q171" s="13"/>
      <c r="R171" s="44"/>
      <c r="S171" s="13"/>
      <c r="T171" s="44"/>
      <c r="U171" s="13"/>
      <c r="V171" s="13"/>
      <c r="Z171" s="13"/>
      <c r="AA171" s="13"/>
      <c r="AB171" s="44"/>
      <c r="AC171" s="13"/>
      <c r="AD171" s="44"/>
      <c r="AE171" s="13"/>
      <c r="AF171" s="13"/>
    </row>
    <row r="172" spans="1:32" x14ac:dyDescent="0.25">
      <c r="A172"/>
      <c r="C172" s="13"/>
      <c r="D172" s="13"/>
      <c r="E172" s="13"/>
      <c r="F172" s="44"/>
      <c r="G172" s="13"/>
      <c r="H172" s="44"/>
      <c r="I172" s="13"/>
      <c r="J172" s="13"/>
      <c r="O172" s="13"/>
      <c r="P172" s="13"/>
      <c r="Q172" s="13"/>
      <c r="R172" s="44"/>
      <c r="S172" s="13"/>
      <c r="T172" s="44"/>
      <c r="U172" s="13"/>
      <c r="V172" s="13"/>
      <c r="Z172" s="13"/>
      <c r="AA172" s="13"/>
      <c r="AB172" s="44"/>
      <c r="AC172" s="13"/>
      <c r="AD172" s="44"/>
      <c r="AE172" s="13"/>
      <c r="AF172" s="13"/>
    </row>
    <row r="173" spans="1:32" x14ac:dyDescent="0.25">
      <c r="A173"/>
      <c r="C173" s="13"/>
      <c r="D173" s="13"/>
      <c r="E173" s="13"/>
      <c r="F173" s="44"/>
      <c r="G173" s="13"/>
      <c r="H173" s="44"/>
      <c r="I173" s="13"/>
      <c r="J173" s="13"/>
      <c r="O173" s="13"/>
      <c r="P173" s="13"/>
      <c r="Q173" s="13"/>
      <c r="R173" s="44"/>
      <c r="S173" s="13"/>
      <c r="T173" s="44"/>
      <c r="U173" s="13"/>
      <c r="V173" s="13"/>
      <c r="Z173" s="13"/>
      <c r="AA173" s="13"/>
      <c r="AB173" s="44"/>
      <c r="AC173" s="13"/>
      <c r="AD173" s="44"/>
      <c r="AE173" s="13"/>
      <c r="AF173" s="13"/>
    </row>
    <row r="174" spans="1:32" x14ac:dyDescent="0.25">
      <c r="A174"/>
      <c r="C174" s="13"/>
      <c r="D174" s="13"/>
      <c r="E174" s="13"/>
      <c r="F174" s="44"/>
      <c r="G174" s="13"/>
      <c r="H174" s="44"/>
      <c r="I174" s="13"/>
      <c r="J174" s="13"/>
      <c r="O174" s="13"/>
      <c r="P174" s="13"/>
      <c r="Q174" s="13"/>
      <c r="R174" s="44"/>
      <c r="S174" s="13"/>
      <c r="T174" s="44"/>
      <c r="U174" s="13"/>
      <c r="V174" s="13"/>
      <c r="Z174" s="13"/>
      <c r="AA174" s="13"/>
      <c r="AB174" s="44"/>
      <c r="AC174" s="13"/>
      <c r="AD174" s="44"/>
      <c r="AE174" s="13"/>
      <c r="AF174" s="13"/>
    </row>
    <row r="175" spans="1:32" x14ac:dyDescent="0.25">
      <c r="A175"/>
    </row>
    <row r="176" spans="1:32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82D9-760D-44FD-B4DD-BE2CDC448FCC}">
  <dimension ref="A1:AR133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9" sqref="O29"/>
    </sheetView>
  </sheetViews>
  <sheetFormatPr baseColWidth="10" defaultRowHeight="15" x14ac:dyDescent="0.25"/>
  <cols>
    <col min="1" max="1" width="49" style="1" bestFit="1" customWidth="1"/>
    <col min="2" max="2" width="10.140625" style="18" bestFit="1" customWidth="1"/>
    <col min="3" max="3" width="8.85546875" style="12" bestFit="1" customWidth="1"/>
    <col min="4" max="4" width="8.28515625" style="12" bestFit="1" customWidth="1"/>
    <col min="5" max="5" width="8" style="40" bestFit="1" customWidth="1"/>
    <col min="6" max="6" width="5.85546875" style="12" bestFit="1" customWidth="1"/>
    <col min="7" max="7" width="8" style="40" bestFit="1" customWidth="1"/>
    <col min="8" max="8" width="5.85546875" style="12" bestFit="1" customWidth="1"/>
    <col min="9" max="9" width="5.85546875" style="12" customWidth="1"/>
    <col min="10" max="10" width="6" style="12" bestFit="1" customWidth="1"/>
    <col min="11" max="11" width="6.42578125" style="40" bestFit="1" customWidth="1"/>
    <col min="12" max="12" width="6.5703125" style="12" customWidth="1"/>
    <col min="13" max="13" width="8" style="12" bestFit="1" customWidth="1"/>
    <col min="14" max="15" width="8.85546875" style="12" bestFit="1" customWidth="1"/>
    <col min="16" max="16" width="10.140625" style="18" bestFit="1" customWidth="1"/>
    <col min="17" max="17" width="8.85546875" style="12" bestFit="1" customWidth="1"/>
    <col min="18" max="18" width="8.28515625" style="12" bestFit="1" customWidth="1"/>
    <col min="19" max="19" width="8" style="40" bestFit="1" customWidth="1"/>
    <col min="20" max="20" width="5.85546875" style="12" bestFit="1" customWidth="1"/>
    <col min="21" max="21" width="8" style="40" bestFit="1" customWidth="1"/>
    <col min="22" max="22" width="5.85546875" style="12" bestFit="1" customWidth="1"/>
    <col min="23" max="23" width="5.85546875" style="12" customWidth="1"/>
    <col min="24" max="24" width="6" style="12" bestFit="1" customWidth="1"/>
    <col min="25" max="25" width="6.42578125" style="40" bestFit="1" customWidth="1"/>
    <col min="26" max="26" width="6.5703125" style="12" customWidth="1"/>
    <col min="27" max="27" width="8" style="12" bestFit="1" customWidth="1"/>
    <col min="28" max="29" width="8.85546875" style="12" bestFit="1" customWidth="1"/>
    <col min="30" max="30" width="10.140625" style="18" bestFit="1" customWidth="1"/>
    <col min="31" max="31" width="8.85546875" style="12" bestFit="1" customWidth="1"/>
    <col min="32" max="32" width="6.7109375" style="12" bestFit="1" customWidth="1"/>
    <col min="33" max="33" width="8.28515625" style="12" bestFit="1" customWidth="1"/>
    <col min="34" max="34" width="8" style="40" bestFit="1" customWidth="1"/>
    <col min="35" max="35" width="5.85546875" style="12" bestFit="1" customWidth="1"/>
    <col min="36" max="36" width="8" style="40" bestFit="1" customWidth="1"/>
    <col min="37" max="37" width="5.85546875" style="12" bestFit="1" customWidth="1"/>
    <col min="38" max="38" width="6" style="12" bestFit="1" customWidth="1"/>
    <col min="39" max="39" width="6.42578125" style="40" bestFit="1" customWidth="1"/>
    <col min="40" max="40" width="5.42578125" style="12" bestFit="1" customWidth="1"/>
    <col min="41" max="41" width="9.140625" style="12" bestFit="1" customWidth="1"/>
    <col min="42" max="42" width="8" style="12" bestFit="1" customWidth="1"/>
    <col min="43" max="44" width="8.85546875" style="12" bestFit="1" customWidth="1"/>
  </cols>
  <sheetData>
    <row r="1" spans="1:44" x14ac:dyDescent="0.25">
      <c r="A1" s="1" t="s">
        <v>86</v>
      </c>
      <c r="C1" s="12">
        <f>52683/2</f>
        <v>26341.5</v>
      </c>
      <c r="E1" s="12"/>
      <c r="Q1" s="12">
        <f>52683/2</f>
        <v>26341.5</v>
      </c>
      <c r="S1" s="12"/>
      <c r="AH1" s="12"/>
    </row>
    <row r="2" spans="1:44" x14ac:dyDescent="0.25">
      <c r="A2" s="2"/>
      <c r="E2" s="12"/>
      <c r="S2" s="12"/>
      <c r="AH2" s="12"/>
    </row>
    <row r="3" spans="1:44" s="63" customFormat="1" ht="72" x14ac:dyDescent="0.25">
      <c r="A3" s="80" t="s">
        <v>87</v>
      </c>
      <c r="B3" s="235" t="s">
        <v>335</v>
      </c>
      <c r="C3" s="236" t="s">
        <v>144</v>
      </c>
      <c r="D3" s="236" t="s">
        <v>143</v>
      </c>
      <c r="E3" s="236" t="s">
        <v>145</v>
      </c>
      <c r="F3" s="236" t="s">
        <v>146</v>
      </c>
      <c r="G3" s="236" t="s">
        <v>147</v>
      </c>
      <c r="H3" s="236" t="s">
        <v>149</v>
      </c>
      <c r="I3" s="236" t="s">
        <v>279</v>
      </c>
      <c r="J3" s="236" t="s">
        <v>278</v>
      </c>
      <c r="K3" s="236" t="s">
        <v>151</v>
      </c>
      <c r="L3" s="236" t="s">
        <v>239</v>
      </c>
      <c r="M3" s="236" t="s">
        <v>155</v>
      </c>
      <c r="N3" s="236" t="s">
        <v>154</v>
      </c>
      <c r="O3" s="236" t="s">
        <v>148</v>
      </c>
      <c r="P3" s="68" t="s">
        <v>209</v>
      </c>
      <c r="Q3" s="100" t="s">
        <v>144</v>
      </c>
      <c r="R3" s="100" t="s">
        <v>143</v>
      </c>
      <c r="S3" s="100" t="s">
        <v>145</v>
      </c>
      <c r="T3" s="100" t="s">
        <v>146</v>
      </c>
      <c r="U3" s="100" t="s">
        <v>147</v>
      </c>
      <c r="V3" s="100" t="s">
        <v>149</v>
      </c>
      <c r="W3" s="100" t="s">
        <v>279</v>
      </c>
      <c r="X3" s="100" t="s">
        <v>278</v>
      </c>
      <c r="Y3" s="100" t="s">
        <v>151</v>
      </c>
      <c r="Z3" s="100" t="s">
        <v>239</v>
      </c>
      <c r="AA3" s="100" t="s">
        <v>155</v>
      </c>
      <c r="AB3" s="100" t="s">
        <v>154</v>
      </c>
      <c r="AC3" s="100" t="s">
        <v>148</v>
      </c>
      <c r="AD3" s="41" t="s">
        <v>208</v>
      </c>
      <c r="AE3" s="95" t="s">
        <v>144</v>
      </c>
      <c r="AF3" s="95" t="s">
        <v>142</v>
      </c>
      <c r="AG3" s="95" t="s">
        <v>143</v>
      </c>
      <c r="AH3" s="95" t="s">
        <v>145</v>
      </c>
      <c r="AI3" s="95" t="s">
        <v>146</v>
      </c>
      <c r="AJ3" s="95" t="s">
        <v>147</v>
      </c>
      <c r="AK3" s="95" t="s">
        <v>149</v>
      </c>
      <c r="AL3" s="95" t="s">
        <v>150</v>
      </c>
      <c r="AM3" s="95" t="s">
        <v>151</v>
      </c>
      <c r="AN3" s="95" t="s">
        <v>152</v>
      </c>
      <c r="AO3" s="95" t="s">
        <v>153</v>
      </c>
      <c r="AP3" s="95" t="s">
        <v>155</v>
      </c>
      <c r="AQ3" s="95" t="s">
        <v>154</v>
      </c>
      <c r="AR3" s="95" t="s">
        <v>148</v>
      </c>
    </row>
    <row r="4" spans="1:44" x14ac:dyDescent="0.25">
      <c r="A4" s="4" t="s">
        <v>29</v>
      </c>
      <c r="B4" s="241">
        <f t="shared" ref="B4:B37" si="0">SUM(C4:O4)</f>
        <v>0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64">
        <f t="shared" ref="P4:P11" si="1">SUM(Q4:AC4)</f>
        <v>0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42">
        <f t="shared" ref="AD4:AD11" si="2">SUM(AE4:AR4)</f>
        <v>0</v>
      </c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idden="1" x14ac:dyDescent="0.25">
      <c r="A5" s="4" t="s">
        <v>88</v>
      </c>
      <c r="B5" s="241">
        <f t="shared" si="0"/>
        <v>0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64">
        <f t="shared" si="1"/>
        <v>0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42">
        <f t="shared" si="2"/>
        <v>0</v>
      </c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x14ac:dyDescent="0.25">
      <c r="A6" s="5" t="s">
        <v>89</v>
      </c>
      <c r="B6" s="241">
        <f t="shared" si="0"/>
        <v>0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  <c r="O6" s="255"/>
      <c r="P6" s="64">
        <f t="shared" si="1"/>
        <v>28800</v>
      </c>
      <c r="Q6" s="78"/>
      <c r="R6" s="78"/>
      <c r="S6" s="78"/>
      <c r="T6" s="78"/>
      <c r="U6" s="78"/>
      <c r="V6" s="78"/>
      <c r="W6" s="78"/>
      <c r="X6" s="78"/>
      <c r="Y6" s="78"/>
      <c r="Z6" s="78">
        <f>48*30*15</f>
        <v>21600</v>
      </c>
      <c r="AA6" s="78"/>
      <c r="AB6" s="207">
        <f>600*12</f>
        <v>7200</v>
      </c>
      <c r="AC6" s="78"/>
      <c r="AD6" s="42">
        <f t="shared" si="2"/>
        <v>5909.44</v>
      </c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>
        <v>5909.44</v>
      </c>
      <c r="AR6" s="43"/>
    </row>
    <row r="7" spans="1:44" hidden="1" x14ac:dyDescent="0.25">
      <c r="A7" s="5" t="s">
        <v>90</v>
      </c>
      <c r="B7" s="241">
        <f t="shared" si="0"/>
        <v>0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64">
        <f t="shared" si="1"/>
        <v>0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42">
        <f t="shared" si="2"/>
        <v>0</v>
      </c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x14ac:dyDescent="0.25">
      <c r="A8" s="4" t="s">
        <v>30</v>
      </c>
      <c r="B8" s="241">
        <f t="shared" si="0"/>
        <v>812.5</v>
      </c>
      <c r="C8" s="255">
        <f>750*1.05</f>
        <v>787.5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>
        <v>25</v>
      </c>
      <c r="P8" s="64">
        <f t="shared" si="1"/>
        <v>3945</v>
      </c>
      <c r="Q8" s="78">
        <f>1500/2</f>
        <v>750</v>
      </c>
      <c r="R8" s="78">
        <v>995</v>
      </c>
      <c r="S8" s="78"/>
      <c r="T8" s="78"/>
      <c r="U8" s="78"/>
      <c r="V8" s="78">
        <v>500</v>
      </c>
      <c r="W8" s="78"/>
      <c r="X8" s="78"/>
      <c r="Y8" s="78"/>
      <c r="Z8" s="78"/>
      <c r="AA8" s="78"/>
      <c r="AB8" s="78">
        <v>1700</v>
      </c>
      <c r="AC8" s="78"/>
      <c r="AD8" s="42">
        <f t="shared" si="2"/>
        <v>8816.9</v>
      </c>
      <c r="AE8" s="43">
        <v>768.5</v>
      </c>
      <c r="AF8" s="43"/>
      <c r="AG8" s="43">
        <v>2958</v>
      </c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>
        <v>5090.3999999999996</v>
      </c>
    </row>
    <row r="9" spans="1:44" x14ac:dyDescent="0.25">
      <c r="A9" s="4" t="s">
        <v>91</v>
      </c>
      <c r="B9" s="241">
        <f t="shared" si="0"/>
        <v>0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64">
        <f t="shared" si="1"/>
        <v>0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42">
        <f t="shared" si="2"/>
        <v>520</v>
      </c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>
        <v>520</v>
      </c>
      <c r="AP9" s="43"/>
      <c r="AQ9" s="43"/>
      <c r="AR9" s="43"/>
    </row>
    <row r="10" spans="1:44" x14ac:dyDescent="0.25">
      <c r="A10" s="4" t="s">
        <v>92</v>
      </c>
      <c r="B10" s="241">
        <f t="shared" si="0"/>
        <v>0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64">
        <f t="shared" si="1"/>
        <v>2814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>
        <v>2814</v>
      </c>
      <c r="AB10" s="78"/>
      <c r="AC10" s="78"/>
      <c r="AD10" s="42">
        <f t="shared" si="2"/>
        <v>7066.0700000000006</v>
      </c>
      <c r="AE10" s="43"/>
      <c r="AF10" s="43">
        <v>697.45</v>
      </c>
      <c r="AG10" s="43"/>
      <c r="AH10" s="43"/>
      <c r="AI10" s="43"/>
      <c r="AJ10" s="43"/>
      <c r="AK10" s="43"/>
      <c r="AL10" s="43"/>
      <c r="AM10" s="43"/>
      <c r="AN10" s="43"/>
      <c r="AO10" s="43">
        <v>2381.2199999999998</v>
      </c>
      <c r="AP10" s="43">
        <v>1854.02</v>
      </c>
      <c r="AQ10" s="43"/>
      <c r="AR10" s="43">
        <v>2133.38</v>
      </c>
    </row>
    <row r="11" spans="1:44" x14ac:dyDescent="0.25">
      <c r="A11" s="4" t="s">
        <v>2</v>
      </c>
      <c r="B11" s="241">
        <f t="shared" si="0"/>
        <v>0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64">
        <f t="shared" si="1"/>
        <v>3890</v>
      </c>
      <c r="Q11" s="78"/>
      <c r="R11" s="78"/>
      <c r="S11" s="78"/>
      <c r="T11" s="78">
        <v>90</v>
      </c>
      <c r="U11" s="78">
        <v>1000</v>
      </c>
      <c r="V11" s="78">
        <v>1100</v>
      </c>
      <c r="W11" s="78">
        <v>900</v>
      </c>
      <c r="X11" s="78"/>
      <c r="Y11" s="78"/>
      <c r="Z11" s="78"/>
      <c r="AA11" s="78"/>
      <c r="AB11" s="78">
        <v>800</v>
      </c>
      <c r="AC11" s="78"/>
      <c r="AD11" s="42">
        <f t="shared" si="2"/>
        <v>3244.21</v>
      </c>
      <c r="AE11" s="43">
        <v>0</v>
      </c>
      <c r="AF11" s="43"/>
      <c r="AG11" s="43">
        <v>23.09</v>
      </c>
      <c r="AH11" s="43">
        <v>10.9</v>
      </c>
      <c r="AI11" s="43">
        <v>0</v>
      </c>
      <c r="AJ11" s="43">
        <v>226.84</v>
      </c>
      <c r="AK11" s="43">
        <v>25.1</v>
      </c>
      <c r="AL11" s="43">
        <v>0</v>
      </c>
      <c r="AM11" s="43">
        <v>21.04</v>
      </c>
      <c r="AN11" s="43"/>
      <c r="AO11" s="43"/>
      <c r="AP11" s="43"/>
      <c r="AQ11" s="43">
        <v>865.02</v>
      </c>
      <c r="AR11" s="43">
        <v>2072.2199999999998</v>
      </c>
    </row>
    <row r="12" spans="1:44" x14ac:dyDescent="0.25">
      <c r="A12" s="4" t="s">
        <v>266</v>
      </c>
      <c r="B12" s="241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64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42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x14ac:dyDescent="0.25">
      <c r="A13" s="4" t="s">
        <v>31</v>
      </c>
      <c r="B13" s="241">
        <f t="shared" si="0"/>
        <v>0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64">
        <f t="shared" ref="P13:P24" si="3">SUM(Q13:AC13)</f>
        <v>300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>
        <v>300</v>
      </c>
      <c r="AB13" s="78"/>
      <c r="AC13" s="78"/>
      <c r="AD13" s="42">
        <f t="shared" ref="AD13:AD24" si="4">SUM(AE13:AR13)</f>
        <v>521.82999999999993</v>
      </c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>
        <v>394.71</v>
      </c>
      <c r="AP13" s="43">
        <v>127.12</v>
      </c>
      <c r="AQ13" s="43"/>
      <c r="AR13" s="43"/>
    </row>
    <row r="14" spans="1:44" x14ac:dyDescent="0.25">
      <c r="A14" s="5" t="s">
        <v>8</v>
      </c>
      <c r="B14" s="241">
        <f t="shared" si="0"/>
        <v>0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64">
        <f t="shared" si="3"/>
        <v>835</v>
      </c>
      <c r="Q14" s="78"/>
      <c r="R14" s="78"/>
      <c r="S14" s="78">
        <v>35</v>
      </c>
      <c r="T14" s="78"/>
      <c r="U14" s="78"/>
      <c r="V14" s="78"/>
      <c r="W14" s="78"/>
      <c r="X14" s="78"/>
      <c r="Y14" s="78"/>
      <c r="Z14" s="78"/>
      <c r="AA14" s="78"/>
      <c r="AB14" s="78">
        <v>800</v>
      </c>
      <c r="AC14" s="78"/>
      <c r="AD14" s="42">
        <f t="shared" si="4"/>
        <v>1006.79</v>
      </c>
      <c r="AE14" s="43"/>
      <c r="AF14" s="43"/>
      <c r="AG14" s="43"/>
      <c r="AH14" s="43">
        <v>31.83</v>
      </c>
      <c r="AI14" s="43"/>
      <c r="AJ14" s="43"/>
      <c r="AK14" s="43"/>
      <c r="AL14" s="43"/>
      <c r="AM14" s="43"/>
      <c r="AN14" s="43">
        <v>0</v>
      </c>
      <c r="AO14" s="43"/>
      <c r="AP14" s="43"/>
      <c r="AQ14" s="43">
        <v>853.18</v>
      </c>
      <c r="AR14" s="43">
        <v>121.78</v>
      </c>
    </row>
    <row r="15" spans="1:44" x14ac:dyDescent="0.25">
      <c r="A15" s="4" t="s">
        <v>21</v>
      </c>
      <c r="B15" s="241">
        <f t="shared" si="0"/>
        <v>0</v>
      </c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64">
        <f t="shared" si="3"/>
        <v>0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42">
        <f t="shared" si="4"/>
        <v>8.3699999999999992</v>
      </c>
      <c r="AE15" s="43"/>
      <c r="AF15" s="43"/>
      <c r="AG15" s="43"/>
      <c r="AH15" s="43">
        <v>8.3699999999999992</v>
      </c>
      <c r="AI15" s="43"/>
      <c r="AJ15" s="43"/>
      <c r="AK15" s="43"/>
      <c r="AL15" s="43"/>
      <c r="AM15" s="43"/>
      <c r="AN15" s="43">
        <v>0</v>
      </c>
      <c r="AO15" s="43"/>
      <c r="AP15" s="43"/>
      <c r="AQ15" s="43"/>
      <c r="AR15" s="43">
        <v>0</v>
      </c>
    </row>
    <row r="16" spans="1:44" x14ac:dyDescent="0.25">
      <c r="A16" s="4" t="s">
        <v>32</v>
      </c>
      <c r="B16" s="241">
        <f t="shared" si="0"/>
        <v>0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64">
        <f t="shared" si="3"/>
        <v>0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42">
        <f t="shared" si="4"/>
        <v>0</v>
      </c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x14ac:dyDescent="0.25">
      <c r="A17" s="4" t="s">
        <v>93</v>
      </c>
      <c r="B17" s="241">
        <f t="shared" si="0"/>
        <v>0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64">
        <f t="shared" si="3"/>
        <v>0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42">
        <f t="shared" si="4"/>
        <v>65.81</v>
      </c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>
        <v>65.81</v>
      </c>
      <c r="AR17" s="43"/>
    </row>
    <row r="18" spans="1:44" x14ac:dyDescent="0.25">
      <c r="A18" s="4" t="s">
        <v>33</v>
      </c>
      <c r="B18" s="241">
        <f t="shared" si="0"/>
        <v>0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64">
        <f t="shared" si="3"/>
        <v>650</v>
      </c>
      <c r="Q18" s="78"/>
      <c r="R18" s="78"/>
      <c r="S18" s="78"/>
      <c r="T18" s="78"/>
      <c r="U18" s="78"/>
      <c r="V18" s="78">
        <v>150</v>
      </c>
      <c r="W18" s="78">
        <v>500</v>
      </c>
      <c r="X18" s="78"/>
      <c r="Y18" s="78"/>
      <c r="Z18" s="78"/>
      <c r="AA18" s="78"/>
      <c r="AB18" s="78"/>
      <c r="AC18" s="78"/>
      <c r="AD18" s="42">
        <f t="shared" si="4"/>
        <v>1.88</v>
      </c>
      <c r="AE18" s="43"/>
      <c r="AF18" s="43"/>
      <c r="AG18" s="43">
        <v>1.88</v>
      </c>
      <c r="AH18" s="43"/>
      <c r="AI18" s="43"/>
      <c r="AJ18" s="43"/>
      <c r="AK18" s="43">
        <v>0</v>
      </c>
      <c r="AL18" s="43"/>
      <c r="AM18" s="43"/>
      <c r="AN18" s="43"/>
      <c r="AO18" s="43"/>
      <c r="AP18" s="43"/>
      <c r="AQ18" s="43"/>
      <c r="AR18" s="43"/>
    </row>
    <row r="19" spans="1:44" hidden="1" x14ac:dyDescent="0.25">
      <c r="A19" s="4" t="s">
        <v>94</v>
      </c>
      <c r="B19" s="241">
        <f t="shared" si="0"/>
        <v>0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64">
        <f t="shared" si="3"/>
        <v>0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42">
        <f t="shared" si="4"/>
        <v>0</v>
      </c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hidden="1" x14ac:dyDescent="0.25">
      <c r="A20" s="5" t="s">
        <v>95</v>
      </c>
      <c r="B20" s="241">
        <f t="shared" si="0"/>
        <v>0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64">
        <f t="shared" si="3"/>
        <v>0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42">
        <f t="shared" si="4"/>
        <v>0</v>
      </c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pans="1:44" x14ac:dyDescent="0.25">
      <c r="A21" s="4" t="s">
        <v>34</v>
      </c>
      <c r="B21" s="241">
        <f t="shared" si="0"/>
        <v>0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64">
        <f t="shared" si="3"/>
        <v>0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42">
        <f t="shared" si="4"/>
        <v>468.89</v>
      </c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>
        <v>468.89</v>
      </c>
      <c r="AQ21" s="43"/>
      <c r="AR21" s="43"/>
    </row>
    <row r="22" spans="1:44" hidden="1" x14ac:dyDescent="0.25">
      <c r="A22" s="4" t="s">
        <v>35</v>
      </c>
      <c r="B22" s="241">
        <f t="shared" si="0"/>
        <v>0</v>
      </c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64">
        <f t="shared" si="3"/>
        <v>0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42">
        <f t="shared" si="4"/>
        <v>0</v>
      </c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pans="1:44" hidden="1" x14ac:dyDescent="0.25">
      <c r="A23" s="4" t="s">
        <v>36</v>
      </c>
      <c r="B23" s="241">
        <f t="shared" si="0"/>
        <v>0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64">
        <f t="shared" si="3"/>
        <v>0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42">
        <f t="shared" si="4"/>
        <v>0</v>
      </c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x14ac:dyDescent="0.25">
      <c r="A24" s="4" t="s">
        <v>9</v>
      </c>
      <c r="B24" s="241">
        <f t="shared" si="0"/>
        <v>0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64">
        <f t="shared" si="3"/>
        <v>0</v>
      </c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42">
        <f t="shared" si="4"/>
        <v>668.17</v>
      </c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>
        <v>668.17</v>
      </c>
    </row>
    <row r="25" spans="1:44" x14ac:dyDescent="0.25">
      <c r="A25" s="4" t="s">
        <v>268</v>
      </c>
      <c r="B25" s="241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64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42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pans="1:44" x14ac:dyDescent="0.25">
      <c r="A26" s="4" t="s">
        <v>96</v>
      </c>
      <c r="B26" s="241">
        <f t="shared" si="0"/>
        <v>0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64">
        <f t="shared" ref="P26:P37" si="5">SUM(Q26:AC26)</f>
        <v>0</v>
      </c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42">
        <f t="shared" ref="AD26:AD47" si="6">SUM(AE26:AR26)</f>
        <v>0</v>
      </c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x14ac:dyDescent="0.25">
      <c r="A27" s="4" t="s">
        <v>37</v>
      </c>
      <c r="B27" s="241">
        <f t="shared" si="0"/>
        <v>0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64">
        <f t="shared" si="5"/>
        <v>0</v>
      </c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42">
        <f t="shared" si="6"/>
        <v>0</v>
      </c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</row>
    <row r="28" spans="1:44" x14ac:dyDescent="0.25">
      <c r="A28" s="4" t="s">
        <v>97</v>
      </c>
      <c r="B28" s="241">
        <f t="shared" si="0"/>
        <v>0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64">
        <f t="shared" si="5"/>
        <v>0</v>
      </c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42">
        <f t="shared" si="6"/>
        <v>0</v>
      </c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</row>
    <row r="29" spans="1:44" x14ac:dyDescent="0.25">
      <c r="A29" s="4" t="s">
        <v>38</v>
      </c>
      <c r="B29" s="241">
        <f t="shared" si="0"/>
        <v>1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>
        <v>1</v>
      </c>
      <c r="P29" s="64">
        <f t="shared" si="5"/>
        <v>258</v>
      </c>
      <c r="Q29" s="78">
        <v>108</v>
      </c>
      <c r="R29" s="78"/>
      <c r="S29" s="78"/>
      <c r="T29" s="78"/>
      <c r="U29" s="78"/>
      <c r="V29" s="78">
        <v>150</v>
      </c>
      <c r="W29" s="78"/>
      <c r="X29" s="78"/>
      <c r="Y29" s="78"/>
      <c r="Z29" s="78"/>
      <c r="AA29" s="78"/>
      <c r="AB29" s="78"/>
      <c r="AC29" s="78"/>
      <c r="AD29" s="42">
        <f t="shared" si="6"/>
        <v>348.13</v>
      </c>
      <c r="AE29" s="43">
        <v>100.6</v>
      </c>
      <c r="AF29" s="43"/>
      <c r="AG29" s="43"/>
      <c r="AH29" s="43"/>
      <c r="AI29" s="43"/>
      <c r="AJ29" s="43"/>
      <c r="AK29" s="43"/>
      <c r="AL29" s="43"/>
      <c r="AM29" s="43"/>
      <c r="AN29" s="43"/>
      <c r="AO29" s="43">
        <v>62.4</v>
      </c>
      <c r="AP29" s="43"/>
      <c r="AQ29" s="43"/>
      <c r="AR29" s="43">
        <v>185.13</v>
      </c>
    </row>
    <row r="30" spans="1:44" x14ac:dyDescent="0.25">
      <c r="A30" s="4" t="s">
        <v>39</v>
      </c>
      <c r="B30" s="241">
        <f t="shared" si="0"/>
        <v>0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64">
        <f t="shared" si="5"/>
        <v>0</v>
      </c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42">
        <f t="shared" si="6"/>
        <v>0</v>
      </c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pans="1:44" hidden="1" x14ac:dyDescent="0.25">
      <c r="A31" s="5" t="s">
        <v>98</v>
      </c>
      <c r="B31" s="241">
        <f t="shared" si="0"/>
        <v>0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64">
        <f t="shared" si="5"/>
        <v>0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42">
        <f t="shared" si="6"/>
        <v>0</v>
      </c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1:44" x14ac:dyDescent="0.25">
      <c r="A32" s="4" t="s">
        <v>22</v>
      </c>
      <c r="B32" s="241">
        <f t="shared" si="0"/>
        <v>0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6"/>
      <c r="O32" s="255"/>
      <c r="P32" s="64">
        <f t="shared" si="5"/>
        <v>110</v>
      </c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211">
        <f>ROUNDUP(25.4*1.06*4,-1)</f>
        <v>110</v>
      </c>
      <c r="AC32" s="78"/>
      <c r="AD32" s="42">
        <f t="shared" si="6"/>
        <v>874.5</v>
      </c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>
        <v>796.73</v>
      </c>
      <c r="AR32" s="43">
        <v>77.77</v>
      </c>
    </row>
    <row r="33" spans="1:44" hidden="1" x14ac:dyDescent="0.25">
      <c r="A33" s="4" t="s">
        <v>99</v>
      </c>
      <c r="B33" s="241">
        <f t="shared" si="0"/>
        <v>0</v>
      </c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64">
        <f t="shared" si="5"/>
        <v>0</v>
      </c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42">
        <f t="shared" si="6"/>
        <v>0</v>
      </c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44" x14ac:dyDescent="0.25">
      <c r="A34" s="4" t="s">
        <v>3</v>
      </c>
      <c r="B34" s="241">
        <f t="shared" si="0"/>
        <v>819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6"/>
      <c r="O34" s="255">
        <v>819</v>
      </c>
      <c r="P34" s="64">
        <f t="shared" si="5"/>
        <v>25791.5</v>
      </c>
      <c r="Q34" s="78">
        <f>(52683/2)-650-550-AB34</f>
        <v>22281.5</v>
      </c>
      <c r="R34" s="78"/>
      <c r="S34" s="78"/>
      <c r="T34" s="78"/>
      <c r="U34" s="78"/>
      <c r="V34" s="78">
        <v>650</v>
      </c>
      <c r="W34" s="78"/>
      <c r="X34" s="78"/>
      <c r="Y34" s="78"/>
      <c r="Z34" s="78"/>
      <c r="AA34" s="78"/>
      <c r="AB34" s="211">
        <f>ROUNDUP((27.44*2*52),-1)</f>
        <v>2860</v>
      </c>
      <c r="AC34" s="78"/>
      <c r="AD34" s="42">
        <f t="shared" si="6"/>
        <v>25519.88</v>
      </c>
      <c r="AE34" s="43">
        <v>20000.88</v>
      </c>
      <c r="AF34" s="43">
        <v>329.28</v>
      </c>
      <c r="AG34" s="43"/>
      <c r="AH34" s="43"/>
      <c r="AI34" s="43"/>
      <c r="AJ34" s="43"/>
      <c r="AK34" s="43"/>
      <c r="AL34" s="43"/>
      <c r="AM34" s="43"/>
      <c r="AN34" s="43"/>
      <c r="AO34" s="43">
        <v>1280</v>
      </c>
      <c r="AP34" s="43">
        <v>823.2</v>
      </c>
      <c r="AQ34" s="43">
        <v>2744.64</v>
      </c>
      <c r="AR34" s="43">
        <v>341.88</v>
      </c>
    </row>
    <row r="35" spans="1:44" hidden="1" x14ac:dyDescent="0.25">
      <c r="A35" s="4" t="s">
        <v>40</v>
      </c>
      <c r="B35" s="241">
        <f t="shared" si="0"/>
        <v>0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64">
        <f t="shared" si="5"/>
        <v>0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42">
        <f t="shared" si="6"/>
        <v>0</v>
      </c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44" hidden="1" x14ac:dyDescent="0.25">
      <c r="A36" s="4" t="s">
        <v>41</v>
      </c>
      <c r="B36" s="241">
        <f t="shared" si="0"/>
        <v>0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64">
        <f t="shared" si="5"/>
        <v>0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42">
        <f t="shared" si="6"/>
        <v>0</v>
      </c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1:44" x14ac:dyDescent="0.25">
      <c r="A37" s="4" t="s">
        <v>42</v>
      </c>
      <c r="B37" s="241">
        <f t="shared" si="0"/>
        <v>0</v>
      </c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64">
        <f t="shared" si="5"/>
        <v>100</v>
      </c>
      <c r="Q37" s="78"/>
      <c r="R37" s="78"/>
      <c r="S37" s="78"/>
      <c r="T37" s="78"/>
      <c r="U37" s="78"/>
      <c r="V37" s="78">
        <v>100</v>
      </c>
      <c r="W37" s="78"/>
      <c r="X37" s="78"/>
      <c r="Y37" s="78"/>
      <c r="Z37" s="78"/>
      <c r="AA37" s="78"/>
      <c r="AB37" s="78"/>
      <c r="AC37" s="78"/>
      <c r="AD37" s="42">
        <f t="shared" si="6"/>
        <v>0</v>
      </c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1:44" hidden="1" x14ac:dyDescent="0.25">
      <c r="A38" s="4" t="s">
        <v>28</v>
      </c>
      <c r="B38" s="241">
        <f t="shared" ref="B38:B72" si="7">SUM(C38:O38)</f>
        <v>0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64">
        <f t="shared" ref="P38:P47" si="8">SUM(Q38:AC38)</f>
        <v>0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42">
        <f t="shared" si="6"/>
        <v>0</v>
      </c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1:44" x14ac:dyDescent="0.25">
      <c r="A39" s="4" t="s">
        <v>43</v>
      </c>
      <c r="B39" s="241">
        <f t="shared" si="7"/>
        <v>0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64">
        <f t="shared" si="8"/>
        <v>0</v>
      </c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42">
        <f t="shared" si="6"/>
        <v>0</v>
      </c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1:44" x14ac:dyDescent="0.25">
      <c r="A40" s="4" t="s">
        <v>100</v>
      </c>
      <c r="B40" s="241">
        <f t="shared" si="7"/>
        <v>0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6"/>
      <c r="O40" s="255"/>
      <c r="P40" s="64">
        <f t="shared" si="8"/>
        <v>1200</v>
      </c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207">
        <f>100*12</f>
        <v>1200</v>
      </c>
      <c r="AC40" s="78"/>
      <c r="AD40" s="42">
        <f t="shared" si="6"/>
        <v>1194.05</v>
      </c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>
        <v>1194.05</v>
      </c>
      <c r="AR40" s="43"/>
    </row>
    <row r="41" spans="1:44" x14ac:dyDescent="0.25">
      <c r="A41" s="4" t="s">
        <v>44</v>
      </c>
      <c r="B41" s="241">
        <f t="shared" si="7"/>
        <v>0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64">
        <f t="shared" si="8"/>
        <v>980</v>
      </c>
      <c r="Q41" s="78">
        <v>700</v>
      </c>
      <c r="R41" s="78"/>
      <c r="S41" s="78"/>
      <c r="T41" s="78"/>
      <c r="U41" s="78"/>
      <c r="V41" s="78"/>
      <c r="W41" s="78"/>
      <c r="X41" s="78"/>
      <c r="Y41" s="78"/>
      <c r="Z41" s="78"/>
      <c r="AA41" s="78">
        <v>180</v>
      </c>
      <c r="AB41" s="78">
        <v>100</v>
      </c>
      <c r="AC41" s="78"/>
      <c r="AD41" s="42">
        <f t="shared" si="6"/>
        <v>2028.1799999999998</v>
      </c>
      <c r="AE41" s="43">
        <v>665.31</v>
      </c>
      <c r="AF41" s="43"/>
      <c r="AG41" s="43">
        <v>222.56</v>
      </c>
      <c r="AH41" s="43"/>
      <c r="AI41" s="43"/>
      <c r="AJ41" s="43"/>
      <c r="AK41" s="43"/>
      <c r="AL41" s="43"/>
      <c r="AM41" s="43"/>
      <c r="AN41" s="43"/>
      <c r="AO41" s="43">
        <v>155.80000000000001</v>
      </c>
      <c r="AP41" s="43">
        <v>130.5</v>
      </c>
      <c r="AQ41" s="43">
        <v>29.31</v>
      </c>
      <c r="AR41" s="43">
        <v>824.7</v>
      </c>
    </row>
    <row r="42" spans="1:44" x14ac:dyDescent="0.25">
      <c r="A42" s="4" t="s">
        <v>4</v>
      </c>
      <c r="B42" s="241">
        <f t="shared" si="7"/>
        <v>0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64">
        <f t="shared" si="8"/>
        <v>225</v>
      </c>
      <c r="Q42" s="78"/>
      <c r="R42" s="78">
        <v>225</v>
      </c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42">
        <f t="shared" si="6"/>
        <v>440.08000000000004</v>
      </c>
      <c r="AE42" s="43">
        <v>0</v>
      </c>
      <c r="AF42" s="43"/>
      <c r="AG42" s="43">
        <v>32.53</v>
      </c>
      <c r="AH42" s="43"/>
      <c r="AI42" s="43"/>
      <c r="AJ42" s="43"/>
      <c r="AK42" s="43"/>
      <c r="AL42" s="43"/>
      <c r="AM42" s="43"/>
      <c r="AN42" s="43"/>
      <c r="AO42" s="43">
        <v>377.55</v>
      </c>
      <c r="AP42" s="43"/>
      <c r="AQ42" s="43">
        <v>30</v>
      </c>
      <c r="AR42" s="43"/>
    </row>
    <row r="43" spans="1:44" x14ac:dyDescent="0.25">
      <c r="A43" s="4" t="s">
        <v>45</v>
      </c>
      <c r="B43" s="241">
        <f t="shared" si="7"/>
        <v>0</v>
      </c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64">
        <f t="shared" si="8"/>
        <v>409.88</v>
      </c>
      <c r="Q43" s="78">
        <f>10*12</f>
        <v>120</v>
      </c>
      <c r="R43" s="78">
        <v>50</v>
      </c>
      <c r="S43" s="78"/>
      <c r="T43" s="78"/>
      <c r="U43" s="78"/>
      <c r="V43" s="78"/>
      <c r="W43" s="78"/>
      <c r="X43" s="78"/>
      <c r="Y43" s="78"/>
      <c r="Z43" s="78"/>
      <c r="AA43" s="78"/>
      <c r="AB43" s="78">
        <f>19.99*12</f>
        <v>239.88</v>
      </c>
      <c r="AC43" s="78"/>
      <c r="AD43" s="42">
        <f t="shared" si="6"/>
        <v>527.81999999999994</v>
      </c>
      <c r="AE43" s="43">
        <v>151.13</v>
      </c>
      <c r="AF43" s="43"/>
      <c r="AG43" s="43"/>
      <c r="AH43" s="43"/>
      <c r="AI43" s="43"/>
      <c r="AJ43" s="43"/>
      <c r="AK43" s="43"/>
      <c r="AL43" s="43"/>
      <c r="AM43" s="43"/>
      <c r="AN43" s="43">
        <v>0</v>
      </c>
      <c r="AO43" s="43"/>
      <c r="AP43" s="43"/>
      <c r="AQ43" s="43">
        <v>239.88</v>
      </c>
      <c r="AR43" s="43">
        <v>136.81</v>
      </c>
    </row>
    <row r="44" spans="1:44" x14ac:dyDescent="0.25">
      <c r="A44" s="4" t="s">
        <v>46</v>
      </c>
      <c r="B44" s="241">
        <f t="shared" si="7"/>
        <v>0</v>
      </c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64">
        <f t="shared" si="8"/>
        <v>479.88</v>
      </c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>
        <f>10*12</f>
        <v>120</v>
      </c>
      <c r="AC44" s="78">
        <f>29.99*12</f>
        <v>359.88</v>
      </c>
      <c r="AD44" s="42">
        <f t="shared" si="6"/>
        <v>386.25</v>
      </c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>
        <v>96.58</v>
      </c>
      <c r="AR44" s="43">
        <v>289.67</v>
      </c>
    </row>
    <row r="45" spans="1:44" x14ac:dyDescent="0.25">
      <c r="A45" s="4" t="s">
        <v>47</v>
      </c>
      <c r="B45" s="241">
        <f t="shared" si="7"/>
        <v>0</v>
      </c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6"/>
      <c r="O45" s="255"/>
      <c r="P45" s="64">
        <f t="shared" si="8"/>
        <v>0</v>
      </c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207"/>
      <c r="AC45" s="78"/>
      <c r="AD45" s="42">
        <f t="shared" si="6"/>
        <v>0</v>
      </c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</row>
    <row r="46" spans="1:44" x14ac:dyDescent="0.25">
      <c r="A46" s="5" t="s">
        <v>48</v>
      </c>
      <c r="B46" s="241">
        <f t="shared" si="7"/>
        <v>0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64">
        <f t="shared" si="8"/>
        <v>0</v>
      </c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42">
        <f t="shared" si="6"/>
        <v>7.3</v>
      </c>
      <c r="AE46" s="43"/>
      <c r="AF46" s="43">
        <v>7.3</v>
      </c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</row>
    <row r="47" spans="1:44" x14ac:dyDescent="0.25">
      <c r="A47" s="4" t="s">
        <v>49</v>
      </c>
      <c r="B47" s="241">
        <f t="shared" si="7"/>
        <v>0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64">
        <f t="shared" si="8"/>
        <v>120</v>
      </c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>
        <v>120</v>
      </c>
      <c r="AC47" s="78"/>
      <c r="AD47" s="42">
        <f t="shared" si="6"/>
        <v>100</v>
      </c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>
        <v>100</v>
      </c>
      <c r="AR47" s="43"/>
    </row>
    <row r="48" spans="1:44" x14ac:dyDescent="0.25">
      <c r="A48" s="177" t="s">
        <v>267</v>
      </c>
      <c r="B48" s="241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64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42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1:44" x14ac:dyDescent="0.25">
      <c r="A49" s="6" t="s">
        <v>11</v>
      </c>
      <c r="B49" s="241">
        <f t="shared" si="7"/>
        <v>0</v>
      </c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64">
        <f t="shared" ref="P49:P50" si="9">SUM(Q49:AC49)</f>
        <v>0</v>
      </c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42"/>
      <c r="AE49" s="43">
        <v>124.16</v>
      </c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>
        <v>86.03</v>
      </c>
      <c r="AR49" s="43">
        <v>534.17999999999995</v>
      </c>
    </row>
    <row r="50" spans="1:44" x14ac:dyDescent="0.25">
      <c r="A50" s="6" t="s">
        <v>12</v>
      </c>
      <c r="B50" s="241">
        <f t="shared" si="7"/>
        <v>0</v>
      </c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64">
        <f t="shared" si="9"/>
        <v>0</v>
      </c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42"/>
      <c r="AE50" s="43">
        <v>73.77</v>
      </c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>
        <v>53.19</v>
      </c>
      <c r="AR50" s="43">
        <v>377.08</v>
      </c>
    </row>
    <row r="51" spans="1:44" x14ac:dyDescent="0.25">
      <c r="A51" s="116" t="s">
        <v>269</v>
      </c>
      <c r="B51" s="241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64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42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x14ac:dyDescent="0.25">
      <c r="A52" s="116" t="s">
        <v>250</v>
      </c>
      <c r="B52" s="241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64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42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x14ac:dyDescent="0.25">
      <c r="A53" s="4" t="s">
        <v>101</v>
      </c>
      <c r="B53" s="241">
        <f t="shared" si="7"/>
        <v>0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64">
        <f t="shared" ref="P53:P72" si="10">SUM(Q53:AC53)</f>
        <v>0</v>
      </c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42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</row>
    <row r="54" spans="1:44" x14ac:dyDescent="0.25">
      <c r="A54" s="6" t="s">
        <v>5</v>
      </c>
      <c r="B54" s="241">
        <f t="shared" si="7"/>
        <v>0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6"/>
      <c r="O54" s="255"/>
      <c r="P54" s="64">
        <f t="shared" si="10"/>
        <v>16700.000000000007</v>
      </c>
      <c r="Q54" s="210">
        <f>16500/14*3</f>
        <v>3535.7142857142862</v>
      </c>
      <c r="R54" s="78"/>
      <c r="S54" s="78"/>
      <c r="T54" s="78"/>
      <c r="U54" s="78"/>
      <c r="V54" s="78"/>
      <c r="W54" s="78"/>
      <c r="X54" s="78"/>
      <c r="Y54" s="78"/>
      <c r="Z54" s="210">
        <f>1178.57142857143*5</f>
        <v>5892.8571428571504</v>
      </c>
      <c r="AA54" s="78"/>
      <c r="AB54" s="211">
        <f>16500/14*6</f>
        <v>7071.4285714285725</v>
      </c>
      <c r="AC54" s="78">
        <v>200</v>
      </c>
      <c r="AD54" s="42">
        <f>SUM(AE49:AR63)-AD55</f>
        <v>30152.83</v>
      </c>
      <c r="AE54" s="43">
        <v>3592.26</v>
      </c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>
        <v>4038.76</v>
      </c>
      <c r="AR54" s="43">
        <v>17086.75</v>
      </c>
    </row>
    <row r="55" spans="1:44" x14ac:dyDescent="0.25">
      <c r="A55" s="7" t="s">
        <v>50</v>
      </c>
      <c r="B55" s="241">
        <f t="shared" si="7"/>
        <v>0</v>
      </c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64">
        <f t="shared" si="10"/>
        <v>6577</v>
      </c>
      <c r="Q55" s="78">
        <v>4723</v>
      </c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>
        <v>1854</v>
      </c>
      <c r="AD55" s="42">
        <f>SUM(AE55:AR55)</f>
        <v>6157</v>
      </c>
      <c r="AE55" s="43">
        <v>4104</v>
      </c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>
        <v>2053</v>
      </c>
    </row>
    <row r="56" spans="1:44" x14ac:dyDescent="0.25">
      <c r="A56" s="5" t="s">
        <v>13</v>
      </c>
      <c r="B56" s="241">
        <f t="shared" si="7"/>
        <v>0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64">
        <f t="shared" si="10"/>
        <v>0</v>
      </c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42"/>
      <c r="AE56" s="43">
        <v>112.2</v>
      </c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>
        <v>191.18</v>
      </c>
      <c r="AR56" s="43">
        <v>52.26</v>
      </c>
    </row>
    <row r="57" spans="1:44" x14ac:dyDescent="0.25">
      <c r="A57" s="5" t="s">
        <v>102</v>
      </c>
      <c r="B57" s="241">
        <f t="shared" si="7"/>
        <v>0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64">
        <f t="shared" si="10"/>
        <v>0</v>
      </c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42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</row>
    <row r="58" spans="1:44" x14ac:dyDescent="0.25">
      <c r="A58" s="5" t="s">
        <v>51</v>
      </c>
      <c r="B58" s="241">
        <f t="shared" si="7"/>
        <v>0</v>
      </c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64">
        <f t="shared" si="10"/>
        <v>0</v>
      </c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42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1:44" x14ac:dyDescent="0.25">
      <c r="A59" s="5" t="s">
        <v>14</v>
      </c>
      <c r="B59" s="241">
        <f t="shared" si="7"/>
        <v>0</v>
      </c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64">
        <f t="shared" si="10"/>
        <v>0</v>
      </c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42"/>
      <c r="AE59" s="43">
        <v>422.1</v>
      </c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>
        <v>167.11</v>
      </c>
      <c r="AR59" s="43">
        <v>2186.4299999999998</v>
      </c>
    </row>
    <row r="60" spans="1:44" x14ac:dyDescent="0.25">
      <c r="A60" s="5" t="s">
        <v>15</v>
      </c>
      <c r="B60" s="241">
        <f t="shared" si="7"/>
        <v>0</v>
      </c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64">
        <f t="shared" si="10"/>
        <v>0</v>
      </c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42"/>
      <c r="AE60" s="43">
        <v>63.12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>
        <v>37.72</v>
      </c>
      <c r="AR60" s="43">
        <v>6.85</v>
      </c>
    </row>
    <row r="61" spans="1:44" x14ac:dyDescent="0.25">
      <c r="A61" s="5" t="s">
        <v>16</v>
      </c>
      <c r="B61" s="241">
        <f t="shared" si="7"/>
        <v>0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64">
        <f t="shared" si="10"/>
        <v>0</v>
      </c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42"/>
      <c r="AE61" s="43">
        <v>38.57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>
        <v>33.090000000000003</v>
      </c>
      <c r="AR61" s="43">
        <v>649.73</v>
      </c>
    </row>
    <row r="62" spans="1:44" x14ac:dyDescent="0.25">
      <c r="A62" s="5" t="s">
        <v>17</v>
      </c>
      <c r="B62" s="241">
        <f t="shared" si="7"/>
        <v>0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64">
        <f t="shared" si="10"/>
        <v>0</v>
      </c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42"/>
      <c r="AE62" s="43">
        <v>19.11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>
        <v>13.78</v>
      </c>
      <c r="AR62" s="43">
        <v>96.93</v>
      </c>
    </row>
    <row r="63" spans="1:44" x14ac:dyDescent="0.25">
      <c r="A63" s="5" t="s">
        <v>18</v>
      </c>
      <c r="B63" s="241">
        <f t="shared" si="7"/>
        <v>0</v>
      </c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64">
        <f t="shared" si="10"/>
        <v>0</v>
      </c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42"/>
      <c r="AE63" s="43">
        <v>30.08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>
        <v>51.96</v>
      </c>
      <c r="AR63" s="43">
        <v>14.43</v>
      </c>
    </row>
    <row r="64" spans="1:44" x14ac:dyDescent="0.25">
      <c r="A64" s="7" t="s">
        <v>19</v>
      </c>
      <c r="B64" s="241">
        <f t="shared" si="7"/>
        <v>0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64">
        <f t="shared" si="10"/>
        <v>90</v>
      </c>
      <c r="Q64" s="78">
        <v>88</v>
      </c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>
        <v>2</v>
      </c>
      <c r="AD64" s="42">
        <f t="shared" ref="AD64:AD78" si="11">SUM(AE64:AR64)</f>
        <v>291.62</v>
      </c>
      <c r="AE64" s="43">
        <v>44.54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>
        <v>97.18</v>
      </c>
      <c r="AR64" s="43">
        <v>149.9</v>
      </c>
    </row>
    <row r="65" spans="1:44" x14ac:dyDescent="0.25">
      <c r="A65" s="7" t="s">
        <v>52</v>
      </c>
      <c r="B65" s="241">
        <f t="shared" si="7"/>
        <v>0</v>
      </c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64">
        <f t="shared" si="10"/>
        <v>100</v>
      </c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>
        <v>100</v>
      </c>
      <c r="AC65" s="78"/>
      <c r="AD65" s="42">
        <f t="shared" si="11"/>
        <v>46.419999999999995</v>
      </c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>
        <v>7.19</v>
      </c>
      <c r="AR65" s="43">
        <v>39.229999999999997</v>
      </c>
    </row>
    <row r="66" spans="1:44" hidden="1" x14ac:dyDescent="0.25">
      <c r="A66" s="4" t="s">
        <v>103</v>
      </c>
      <c r="B66" s="241">
        <f t="shared" si="7"/>
        <v>0</v>
      </c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64">
        <f t="shared" si="10"/>
        <v>0</v>
      </c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42">
        <f t="shared" si="11"/>
        <v>0</v>
      </c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x14ac:dyDescent="0.25">
      <c r="A67" s="4" t="s">
        <v>104</v>
      </c>
      <c r="B67" s="241">
        <f t="shared" si="7"/>
        <v>0</v>
      </c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64">
        <f t="shared" si="10"/>
        <v>0</v>
      </c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42">
        <f t="shared" si="11"/>
        <v>0</v>
      </c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x14ac:dyDescent="0.25">
      <c r="A68" s="4" t="s">
        <v>53</v>
      </c>
      <c r="B68" s="241">
        <f t="shared" si="7"/>
        <v>0</v>
      </c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64">
        <f t="shared" si="10"/>
        <v>700</v>
      </c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>
        <v>700</v>
      </c>
      <c r="AC68" s="78"/>
      <c r="AD68" s="42">
        <f t="shared" si="11"/>
        <v>239</v>
      </c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>
        <v>239</v>
      </c>
      <c r="AR68" s="43"/>
    </row>
    <row r="69" spans="1:44" hidden="1" x14ac:dyDescent="0.25">
      <c r="A69" s="5" t="s">
        <v>54</v>
      </c>
      <c r="B69" s="241">
        <f t="shared" si="7"/>
        <v>0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64">
        <f t="shared" si="10"/>
        <v>0</v>
      </c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42">
        <f t="shared" si="11"/>
        <v>0</v>
      </c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hidden="1" x14ac:dyDescent="0.25">
      <c r="A70" s="6" t="s">
        <v>105</v>
      </c>
      <c r="B70" s="241">
        <f t="shared" si="7"/>
        <v>0</v>
      </c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64">
        <f t="shared" si="10"/>
        <v>0</v>
      </c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42">
        <f t="shared" si="11"/>
        <v>0</v>
      </c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hidden="1" x14ac:dyDescent="0.25">
      <c r="A71" s="4" t="s">
        <v>55</v>
      </c>
      <c r="B71" s="241">
        <f t="shared" si="7"/>
        <v>0</v>
      </c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64">
        <f t="shared" si="10"/>
        <v>0</v>
      </c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42">
        <f t="shared" si="11"/>
        <v>0</v>
      </c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72" spans="1:44" x14ac:dyDescent="0.25">
      <c r="A72" s="4" t="s">
        <v>56</v>
      </c>
      <c r="B72" s="241">
        <f t="shared" si="7"/>
        <v>0</v>
      </c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64">
        <f t="shared" si="10"/>
        <v>364</v>
      </c>
      <c r="Q72" s="78">
        <v>467</v>
      </c>
      <c r="R72" s="78"/>
      <c r="S72" s="78"/>
      <c r="T72" s="78"/>
      <c r="U72" s="78"/>
      <c r="V72" s="78"/>
      <c r="W72" s="78">
        <v>750</v>
      </c>
      <c r="X72" s="78"/>
      <c r="Y72" s="78"/>
      <c r="Z72" s="78"/>
      <c r="AA72" s="78">
        <f>-750-570</f>
        <v>-1320</v>
      </c>
      <c r="AB72" s="78"/>
      <c r="AC72" s="78">
        <v>467</v>
      </c>
      <c r="AD72" s="42">
        <f t="shared" si="11"/>
        <v>887.44</v>
      </c>
      <c r="AE72" s="43">
        <v>467</v>
      </c>
      <c r="AF72" s="43"/>
      <c r="AG72" s="43"/>
      <c r="AH72" s="43"/>
      <c r="AI72" s="43"/>
      <c r="AJ72" s="43">
        <v>-46.56</v>
      </c>
      <c r="AK72" s="43"/>
      <c r="AL72" s="43"/>
      <c r="AM72" s="43"/>
      <c r="AN72" s="43"/>
      <c r="AO72" s="43"/>
      <c r="AP72" s="43"/>
      <c r="AQ72" s="43"/>
      <c r="AR72" s="43">
        <v>467</v>
      </c>
    </row>
    <row r="73" spans="1:44" hidden="1" x14ac:dyDescent="0.25">
      <c r="A73" s="5" t="s">
        <v>57</v>
      </c>
      <c r="B73" s="241">
        <f t="shared" ref="B73:B105" si="12">SUM(C73:O73)</f>
        <v>0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64">
        <f t="shared" ref="P73:P78" si="13">SUM(Q73:AC73)</f>
        <v>0</v>
      </c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42">
        <f t="shared" si="11"/>
        <v>0</v>
      </c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</row>
    <row r="74" spans="1:44" hidden="1" x14ac:dyDescent="0.25">
      <c r="A74" s="4" t="s">
        <v>58</v>
      </c>
      <c r="B74" s="241">
        <f t="shared" si="12"/>
        <v>0</v>
      </c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64">
        <f t="shared" si="13"/>
        <v>0</v>
      </c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42">
        <f t="shared" si="11"/>
        <v>0</v>
      </c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x14ac:dyDescent="0.25">
      <c r="A75" s="5" t="s">
        <v>59</v>
      </c>
      <c r="B75" s="241">
        <f t="shared" si="12"/>
        <v>0</v>
      </c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64">
        <f t="shared" si="13"/>
        <v>0</v>
      </c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42">
        <f t="shared" si="11"/>
        <v>86.92</v>
      </c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>
        <v>86.92</v>
      </c>
    </row>
    <row r="76" spans="1:44" hidden="1" x14ac:dyDescent="0.25">
      <c r="A76" s="4" t="s">
        <v>23</v>
      </c>
      <c r="B76" s="241">
        <f t="shared" si="12"/>
        <v>0</v>
      </c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64">
        <f t="shared" si="13"/>
        <v>0</v>
      </c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42">
        <f t="shared" si="11"/>
        <v>0</v>
      </c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</row>
    <row r="77" spans="1:44" hidden="1" x14ac:dyDescent="0.25">
      <c r="A77" s="4" t="s">
        <v>60</v>
      </c>
      <c r="B77" s="241">
        <f t="shared" si="12"/>
        <v>0</v>
      </c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64">
        <f t="shared" si="13"/>
        <v>0</v>
      </c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42">
        <f t="shared" si="11"/>
        <v>0</v>
      </c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</row>
    <row r="78" spans="1:44" x14ac:dyDescent="0.25">
      <c r="A78" s="4" t="s">
        <v>61</v>
      </c>
      <c r="B78" s="241">
        <f t="shared" si="12"/>
        <v>0</v>
      </c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64">
        <f t="shared" si="13"/>
        <v>0</v>
      </c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42">
        <f t="shared" si="11"/>
        <v>2560.67</v>
      </c>
      <c r="AE78" s="43"/>
      <c r="AF78" s="43"/>
      <c r="AG78" s="43">
        <v>759.83</v>
      </c>
      <c r="AH78" s="43"/>
      <c r="AI78" s="43">
        <v>90.12</v>
      </c>
      <c r="AJ78" s="43">
        <v>10.72</v>
      </c>
      <c r="AK78" s="43"/>
      <c r="AL78" s="43"/>
      <c r="AM78" s="43"/>
      <c r="AN78" s="43"/>
      <c r="AO78" s="43"/>
      <c r="AP78" s="43"/>
      <c r="AQ78" s="43">
        <v>1700</v>
      </c>
      <c r="AR78" s="43"/>
    </row>
    <row r="79" spans="1:44" x14ac:dyDescent="0.25">
      <c r="A79" s="177" t="s">
        <v>271</v>
      </c>
      <c r="B79" s="241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64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42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</row>
    <row r="80" spans="1:44" x14ac:dyDescent="0.25">
      <c r="A80" s="5" t="s">
        <v>106</v>
      </c>
      <c r="B80" s="241">
        <f t="shared" si="12"/>
        <v>0</v>
      </c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64">
        <f t="shared" ref="P80:P105" si="14">SUM(Q80:AC80)</f>
        <v>0</v>
      </c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42">
        <f t="shared" ref="AD80:AD124" si="15">SUM(AE80:AR80)</f>
        <v>0</v>
      </c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</row>
    <row r="81" spans="1:44" x14ac:dyDescent="0.25">
      <c r="A81" s="5" t="s">
        <v>107</v>
      </c>
      <c r="B81" s="241">
        <f t="shared" si="12"/>
        <v>0</v>
      </c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64">
        <f t="shared" si="14"/>
        <v>-7200</v>
      </c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>
        <v>-7200</v>
      </c>
      <c r="AC81" s="78"/>
      <c r="AD81" s="42">
        <f t="shared" si="15"/>
        <v>-8199.5</v>
      </c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>
        <v>-8199.5</v>
      </c>
      <c r="AR81" s="43"/>
    </row>
    <row r="82" spans="1:44" hidden="1" x14ac:dyDescent="0.25">
      <c r="A82" s="5" t="s">
        <v>108</v>
      </c>
      <c r="B82" s="241">
        <f t="shared" si="12"/>
        <v>0</v>
      </c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64">
        <f t="shared" si="14"/>
        <v>0</v>
      </c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42">
        <f t="shared" si="15"/>
        <v>0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</row>
    <row r="83" spans="1:44" hidden="1" x14ac:dyDescent="0.25">
      <c r="A83" s="5" t="s">
        <v>109</v>
      </c>
      <c r="B83" s="241">
        <f t="shared" si="12"/>
        <v>0</v>
      </c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64">
        <f t="shared" si="14"/>
        <v>0</v>
      </c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42">
        <f t="shared" si="15"/>
        <v>0</v>
      </c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</row>
    <row r="84" spans="1:44" hidden="1" x14ac:dyDescent="0.25">
      <c r="A84" s="4" t="s">
        <v>110</v>
      </c>
      <c r="B84" s="241">
        <f t="shared" si="12"/>
        <v>0</v>
      </c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64">
        <f t="shared" si="14"/>
        <v>0</v>
      </c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42">
        <f t="shared" si="15"/>
        <v>0</v>
      </c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</row>
    <row r="85" spans="1:44" x14ac:dyDescent="0.25">
      <c r="A85" s="5" t="s">
        <v>111</v>
      </c>
      <c r="B85" s="241">
        <f t="shared" si="12"/>
        <v>0</v>
      </c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64">
        <f t="shared" si="14"/>
        <v>-16760</v>
      </c>
      <c r="Q85" s="78"/>
      <c r="R85" s="78">
        <f>-2*30</f>
        <v>-60</v>
      </c>
      <c r="S85" s="78"/>
      <c r="T85" s="78"/>
      <c r="U85" s="78"/>
      <c r="V85" s="78">
        <v>-300</v>
      </c>
      <c r="W85" s="78">
        <v>-400</v>
      </c>
      <c r="X85" s="78"/>
      <c r="Y85" s="78"/>
      <c r="Z85" s="78">
        <f>-(48*15*5)-(48*15*15)</f>
        <v>-14400</v>
      </c>
      <c r="AA85" s="78">
        <f>-16*100</f>
        <v>-1600</v>
      </c>
      <c r="AB85" s="78"/>
      <c r="AC85" s="78"/>
      <c r="AD85" s="42">
        <f t="shared" si="15"/>
        <v>-5301.8</v>
      </c>
      <c r="AE85" s="43"/>
      <c r="AF85" s="43">
        <v>-635</v>
      </c>
      <c r="AG85" s="43">
        <v>-45</v>
      </c>
      <c r="AH85" s="43"/>
      <c r="AI85" s="43"/>
      <c r="AJ85" s="43"/>
      <c r="AK85" s="43"/>
      <c r="AL85" s="43"/>
      <c r="AM85" s="43">
        <v>0</v>
      </c>
      <c r="AN85" s="43"/>
      <c r="AO85" s="43">
        <v>-1000</v>
      </c>
      <c r="AP85" s="43">
        <v>-1220</v>
      </c>
      <c r="AQ85" s="43"/>
      <c r="AR85" s="43">
        <v>-2401.8000000000002</v>
      </c>
    </row>
    <row r="86" spans="1:44" hidden="1" x14ac:dyDescent="0.25">
      <c r="A86" s="4" t="s">
        <v>112</v>
      </c>
      <c r="B86" s="241">
        <f t="shared" si="12"/>
        <v>0</v>
      </c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64">
        <f t="shared" si="14"/>
        <v>0</v>
      </c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42">
        <f t="shared" si="15"/>
        <v>0</v>
      </c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</row>
    <row r="87" spans="1:44" hidden="1" x14ac:dyDescent="0.25">
      <c r="A87" s="4" t="s">
        <v>113</v>
      </c>
      <c r="B87" s="241">
        <f t="shared" si="12"/>
        <v>0</v>
      </c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64">
        <f t="shared" si="14"/>
        <v>0</v>
      </c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42">
        <f t="shared" si="15"/>
        <v>0</v>
      </c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</row>
    <row r="88" spans="1:44" hidden="1" x14ac:dyDescent="0.25">
      <c r="A88" s="5" t="s">
        <v>114</v>
      </c>
      <c r="B88" s="241">
        <f t="shared" si="12"/>
        <v>0</v>
      </c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64">
        <f t="shared" si="14"/>
        <v>0</v>
      </c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42">
        <f t="shared" si="15"/>
        <v>0</v>
      </c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</row>
    <row r="89" spans="1:44" x14ac:dyDescent="0.25">
      <c r="A89" s="4" t="s">
        <v>115</v>
      </c>
      <c r="B89" s="241">
        <f t="shared" si="12"/>
        <v>0</v>
      </c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64">
        <f t="shared" si="14"/>
        <v>-1100</v>
      </c>
      <c r="Q89" s="78"/>
      <c r="R89" s="78"/>
      <c r="S89" s="78"/>
      <c r="T89" s="78"/>
      <c r="U89" s="78"/>
      <c r="V89" s="78"/>
      <c r="W89" s="78">
        <f>-300-800</f>
        <v>-1100</v>
      </c>
      <c r="X89" s="78"/>
      <c r="Y89" s="78"/>
      <c r="Z89" s="78"/>
      <c r="AA89" s="78"/>
      <c r="AB89" s="78"/>
      <c r="AC89" s="78"/>
      <c r="AD89" s="42">
        <f t="shared" si="15"/>
        <v>-102</v>
      </c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>
        <v>-102</v>
      </c>
    </row>
    <row r="90" spans="1:44" x14ac:dyDescent="0.25">
      <c r="A90" s="5" t="s">
        <v>116</v>
      </c>
      <c r="B90" s="241">
        <f t="shared" si="12"/>
        <v>0</v>
      </c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64">
        <f t="shared" si="14"/>
        <v>0</v>
      </c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42">
        <f t="shared" si="15"/>
        <v>-34.99</v>
      </c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>
        <v>-34.99</v>
      </c>
    </row>
    <row r="91" spans="1:44" hidden="1" x14ac:dyDescent="0.25">
      <c r="A91" s="5" t="s">
        <v>117</v>
      </c>
      <c r="B91" s="241">
        <f t="shared" si="12"/>
        <v>0</v>
      </c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64">
        <f t="shared" si="14"/>
        <v>0</v>
      </c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42">
        <f t="shared" si="15"/>
        <v>0</v>
      </c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</row>
    <row r="92" spans="1:44" hidden="1" x14ac:dyDescent="0.25">
      <c r="A92" s="5" t="s">
        <v>6</v>
      </c>
      <c r="B92" s="241">
        <f t="shared" si="12"/>
        <v>0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64">
        <f t="shared" si="14"/>
        <v>0</v>
      </c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42">
        <f t="shared" si="15"/>
        <v>0</v>
      </c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</row>
    <row r="93" spans="1:44" hidden="1" x14ac:dyDescent="0.25">
      <c r="A93" s="4" t="s">
        <v>118</v>
      </c>
      <c r="B93" s="241">
        <f t="shared" si="12"/>
        <v>0</v>
      </c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64">
        <f t="shared" si="14"/>
        <v>0</v>
      </c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42">
        <f t="shared" si="15"/>
        <v>0</v>
      </c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</row>
    <row r="94" spans="1:44" hidden="1" x14ac:dyDescent="0.25">
      <c r="A94" s="5" t="s">
        <v>85</v>
      </c>
      <c r="B94" s="241">
        <f t="shared" si="12"/>
        <v>0</v>
      </c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64">
        <f t="shared" si="14"/>
        <v>0</v>
      </c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42">
        <f t="shared" si="15"/>
        <v>0</v>
      </c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</row>
    <row r="95" spans="1:44" x14ac:dyDescent="0.25">
      <c r="A95" s="4" t="s">
        <v>62</v>
      </c>
      <c r="B95" s="241">
        <f t="shared" si="12"/>
        <v>0</v>
      </c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64">
        <f t="shared" si="14"/>
        <v>-2660</v>
      </c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>
        <v>-2660</v>
      </c>
      <c r="AC95" s="78"/>
      <c r="AD95" s="42">
        <f t="shared" si="15"/>
        <v>-1000</v>
      </c>
      <c r="AE95" s="43"/>
      <c r="AF95" s="43"/>
      <c r="AG95" s="43"/>
      <c r="AH95" s="43"/>
      <c r="AI95" s="43"/>
      <c r="AJ95" s="43">
        <v>0</v>
      </c>
      <c r="AK95" s="43"/>
      <c r="AL95" s="43"/>
      <c r="AM95" s="43"/>
      <c r="AN95" s="43"/>
      <c r="AO95" s="43"/>
      <c r="AP95" s="43"/>
      <c r="AQ95" s="43">
        <v>-1000</v>
      </c>
      <c r="AR95" s="43"/>
    </row>
    <row r="96" spans="1:44" hidden="1" x14ac:dyDescent="0.25">
      <c r="A96" s="5" t="s">
        <v>119</v>
      </c>
      <c r="B96" s="241">
        <f t="shared" si="12"/>
        <v>0</v>
      </c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64">
        <f t="shared" si="14"/>
        <v>0</v>
      </c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42">
        <f t="shared" si="15"/>
        <v>0</v>
      </c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</row>
    <row r="97" spans="1:44" hidden="1" x14ac:dyDescent="0.25">
      <c r="A97" s="4" t="s">
        <v>120</v>
      </c>
      <c r="B97" s="241">
        <f t="shared" si="12"/>
        <v>0</v>
      </c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64">
        <f t="shared" si="14"/>
        <v>0</v>
      </c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42">
        <f t="shared" si="15"/>
        <v>0</v>
      </c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</row>
    <row r="98" spans="1:44" x14ac:dyDescent="0.25">
      <c r="A98" s="17" t="s">
        <v>210</v>
      </c>
      <c r="B98" s="241">
        <f t="shared" si="12"/>
        <v>0</v>
      </c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64">
        <f t="shared" si="14"/>
        <v>-490</v>
      </c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>
        <f>-35*3-35*11</f>
        <v>-490</v>
      </c>
      <c r="AC98" s="78"/>
      <c r="AD98" s="42">
        <f t="shared" si="15"/>
        <v>0</v>
      </c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</row>
    <row r="99" spans="1:44" x14ac:dyDescent="0.25">
      <c r="A99" s="4" t="s">
        <v>63</v>
      </c>
      <c r="B99" s="241">
        <f t="shared" si="12"/>
        <v>0</v>
      </c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64">
        <f t="shared" si="14"/>
        <v>-5000</v>
      </c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>
        <v>-5000</v>
      </c>
      <c r="AC99" s="78"/>
      <c r="AD99" s="42">
        <f t="shared" si="15"/>
        <v>0</v>
      </c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</row>
    <row r="100" spans="1:44" hidden="1" x14ac:dyDescent="0.25">
      <c r="A100" s="4" t="s">
        <v>64</v>
      </c>
      <c r="B100" s="241">
        <f t="shared" si="12"/>
        <v>0</v>
      </c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64">
        <f t="shared" si="14"/>
        <v>0</v>
      </c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42">
        <f t="shared" si="15"/>
        <v>0</v>
      </c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</row>
    <row r="101" spans="1:44" x14ac:dyDescent="0.25">
      <c r="A101" s="4" t="s">
        <v>122</v>
      </c>
      <c r="B101" s="241">
        <f t="shared" si="12"/>
        <v>0</v>
      </c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64">
        <f t="shared" si="14"/>
        <v>-27020</v>
      </c>
      <c r="Q101" s="78">
        <v>-27020</v>
      </c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42">
        <f t="shared" si="15"/>
        <v>-23682</v>
      </c>
      <c r="AE101" s="43">
        <v>-23682</v>
      </c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</row>
    <row r="102" spans="1:44" x14ac:dyDescent="0.25">
      <c r="A102" s="5" t="s">
        <v>65</v>
      </c>
      <c r="B102" s="241">
        <f t="shared" si="12"/>
        <v>0</v>
      </c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7"/>
      <c r="O102" s="255"/>
      <c r="P102" s="64">
        <f t="shared" si="14"/>
        <v>-4000</v>
      </c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208">
        <f>-500*8</f>
        <v>-4000</v>
      </c>
      <c r="AC102" s="78"/>
      <c r="AD102" s="42">
        <f t="shared" si="15"/>
        <v>-2000</v>
      </c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>
        <v>-2000</v>
      </c>
      <c r="AR102" s="43"/>
    </row>
    <row r="103" spans="1:44" x14ac:dyDescent="0.25">
      <c r="A103" s="4" t="s">
        <v>66</v>
      </c>
      <c r="B103" s="241">
        <f t="shared" si="12"/>
        <v>0</v>
      </c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64">
        <f t="shared" si="14"/>
        <v>-24281.060606060604</v>
      </c>
      <c r="Q103" s="78"/>
      <c r="R103" s="78">
        <v>-450</v>
      </c>
      <c r="S103" s="78"/>
      <c r="T103" s="78"/>
      <c r="U103" s="78"/>
      <c r="V103" s="78">
        <v>-2350</v>
      </c>
      <c r="W103" s="78">
        <v>-650</v>
      </c>
      <c r="X103" s="78"/>
      <c r="Y103" s="78"/>
      <c r="Z103" s="210">
        <f>(-48*10*15)+(-48*5*20)+(-7100/12*5)</f>
        <v>-14958.333333333332</v>
      </c>
      <c r="AA103" s="78"/>
      <c r="AB103" s="210">
        <f>-2000-(7100/11*6)</f>
        <v>-5872.727272727273</v>
      </c>
      <c r="AC103" s="78"/>
      <c r="AD103" s="42">
        <f t="shared" si="15"/>
        <v>-21150</v>
      </c>
      <c r="AE103" s="43"/>
      <c r="AF103" s="43"/>
      <c r="AG103" s="43">
        <v>-1480</v>
      </c>
      <c r="AH103" s="43"/>
      <c r="AI103" s="43"/>
      <c r="AJ103" s="43"/>
      <c r="AK103" s="43"/>
      <c r="AL103" s="43"/>
      <c r="AM103" s="43">
        <v>0</v>
      </c>
      <c r="AN103" s="43"/>
      <c r="AO103" s="43">
        <v>-520</v>
      </c>
      <c r="AP103" s="43"/>
      <c r="AQ103" s="43">
        <v>-6750</v>
      </c>
      <c r="AR103" s="43">
        <v>-12400</v>
      </c>
    </row>
    <row r="104" spans="1:44" x14ac:dyDescent="0.25">
      <c r="A104" s="4" t="s">
        <v>123</v>
      </c>
      <c r="B104" s="241">
        <f t="shared" si="12"/>
        <v>0</v>
      </c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64">
        <f t="shared" si="14"/>
        <v>-2883</v>
      </c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>
        <v>-2883</v>
      </c>
      <c r="AD104" s="42">
        <f t="shared" si="15"/>
        <v>-18465</v>
      </c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>
        <v>-18465</v>
      </c>
    </row>
    <row r="105" spans="1:44" hidden="1" x14ac:dyDescent="0.25">
      <c r="A105" s="4" t="s">
        <v>67</v>
      </c>
      <c r="B105" s="241">
        <f t="shared" si="12"/>
        <v>0</v>
      </c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64">
        <f t="shared" si="14"/>
        <v>0</v>
      </c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42">
        <f t="shared" si="15"/>
        <v>0</v>
      </c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</row>
    <row r="106" spans="1:44" hidden="1" x14ac:dyDescent="0.25">
      <c r="A106" s="4" t="s">
        <v>124</v>
      </c>
      <c r="B106" s="241">
        <f t="shared" ref="B106:B124" si="16">SUM(C106:O106)</f>
        <v>0</v>
      </c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64">
        <f t="shared" ref="P106:P124" si="17">SUM(Q106:AC106)</f>
        <v>0</v>
      </c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42">
        <f t="shared" si="15"/>
        <v>0</v>
      </c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</row>
    <row r="107" spans="1:44" hidden="1" x14ac:dyDescent="0.25">
      <c r="A107" s="5" t="s">
        <v>125</v>
      </c>
      <c r="B107" s="241">
        <f t="shared" si="16"/>
        <v>0</v>
      </c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64">
        <f t="shared" si="17"/>
        <v>0</v>
      </c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42">
        <f t="shared" si="15"/>
        <v>0</v>
      </c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</row>
    <row r="108" spans="1:44" hidden="1" x14ac:dyDescent="0.25">
      <c r="A108" s="4" t="s">
        <v>68</v>
      </c>
      <c r="B108" s="241">
        <f t="shared" si="16"/>
        <v>0</v>
      </c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64">
        <f t="shared" si="17"/>
        <v>0</v>
      </c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42">
        <f t="shared" si="15"/>
        <v>0</v>
      </c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</row>
    <row r="109" spans="1:44" hidden="1" x14ac:dyDescent="0.25">
      <c r="A109" s="5" t="s">
        <v>69</v>
      </c>
      <c r="B109" s="241">
        <f t="shared" si="16"/>
        <v>0</v>
      </c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  <c r="M109" s="255"/>
      <c r="N109" s="255"/>
      <c r="O109" s="255"/>
      <c r="P109" s="64">
        <f t="shared" si="17"/>
        <v>0</v>
      </c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42">
        <f t="shared" si="15"/>
        <v>0</v>
      </c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</row>
    <row r="110" spans="1:44" hidden="1" x14ac:dyDescent="0.25">
      <c r="A110" s="4" t="s">
        <v>70</v>
      </c>
      <c r="B110" s="241">
        <f t="shared" si="16"/>
        <v>0</v>
      </c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64">
        <f t="shared" si="17"/>
        <v>0</v>
      </c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42">
        <f t="shared" si="15"/>
        <v>0</v>
      </c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</row>
    <row r="111" spans="1:44" x14ac:dyDescent="0.25">
      <c r="A111" s="4" t="s">
        <v>71</v>
      </c>
      <c r="B111" s="241">
        <f t="shared" si="16"/>
        <v>0</v>
      </c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64">
        <f t="shared" si="17"/>
        <v>0</v>
      </c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42">
        <f t="shared" si="15"/>
        <v>-1006.01</v>
      </c>
      <c r="AE111" s="43"/>
      <c r="AF111" s="43">
        <v>-300</v>
      </c>
      <c r="AG111" s="43"/>
      <c r="AH111" s="43"/>
      <c r="AI111" s="43"/>
      <c r="AJ111" s="43">
        <v>-56</v>
      </c>
      <c r="AK111" s="43"/>
      <c r="AL111" s="43"/>
      <c r="AM111" s="43"/>
      <c r="AN111" s="43"/>
      <c r="AO111" s="43">
        <v>-282</v>
      </c>
      <c r="AP111" s="43">
        <v>-218</v>
      </c>
      <c r="AQ111" s="43">
        <v>-150.01</v>
      </c>
      <c r="AR111" s="43"/>
    </row>
    <row r="112" spans="1:44" hidden="1" x14ac:dyDescent="0.25">
      <c r="A112" s="5" t="s">
        <v>72</v>
      </c>
      <c r="B112" s="241">
        <f t="shared" si="16"/>
        <v>0</v>
      </c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64">
        <f t="shared" si="17"/>
        <v>0</v>
      </c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42">
        <f t="shared" si="15"/>
        <v>0</v>
      </c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</row>
    <row r="113" spans="1:44" x14ac:dyDescent="0.25">
      <c r="A113" s="5" t="s">
        <v>73</v>
      </c>
      <c r="B113" s="241">
        <f t="shared" si="16"/>
        <v>0</v>
      </c>
      <c r="C113" s="255"/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64">
        <f t="shared" si="17"/>
        <v>0</v>
      </c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42">
        <f t="shared" si="15"/>
        <v>-416.95</v>
      </c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>
        <v>-400</v>
      </c>
      <c r="AR113" s="43">
        <v>-16.95</v>
      </c>
    </row>
    <row r="114" spans="1:44" hidden="1" x14ac:dyDescent="0.25">
      <c r="A114" s="7" t="s">
        <v>74</v>
      </c>
      <c r="B114" s="241">
        <f t="shared" si="16"/>
        <v>0</v>
      </c>
      <c r="C114" s="255"/>
      <c r="D114" s="255"/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64">
        <f t="shared" si="17"/>
        <v>0</v>
      </c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42">
        <f t="shared" si="15"/>
        <v>0</v>
      </c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</row>
    <row r="115" spans="1:44" hidden="1" x14ac:dyDescent="0.25">
      <c r="A115" s="5" t="s">
        <v>24</v>
      </c>
      <c r="B115" s="241">
        <f t="shared" si="16"/>
        <v>0</v>
      </c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64">
        <f t="shared" si="17"/>
        <v>0</v>
      </c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42">
        <f t="shared" si="15"/>
        <v>0</v>
      </c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</row>
    <row r="116" spans="1:44" hidden="1" x14ac:dyDescent="0.25">
      <c r="A116" s="5" t="s">
        <v>75</v>
      </c>
      <c r="B116" s="241">
        <f t="shared" si="16"/>
        <v>0</v>
      </c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64">
        <f t="shared" si="17"/>
        <v>0</v>
      </c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42">
        <f t="shared" si="15"/>
        <v>0</v>
      </c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</row>
    <row r="117" spans="1:44" x14ac:dyDescent="0.25">
      <c r="A117" s="4" t="s">
        <v>76</v>
      </c>
      <c r="B117" s="241">
        <f t="shared" si="16"/>
        <v>0</v>
      </c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64">
        <f t="shared" si="17"/>
        <v>-374.23</v>
      </c>
      <c r="Q117" s="78"/>
      <c r="R117" s="78">
        <f>-AU78</f>
        <v>0</v>
      </c>
      <c r="S117" s="78"/>
      <c r="T117" s="78">
        <f>-AW78</f>
        <v>0</v>
      </c>
      <c r="U117" s="78">
        <f>-AX78</f>
        <v>0</v>
      </c>
      <c r="V117" s="78"/>
      <c r="W117" s="78"/>
      <c r="X117" s="78"/>
      <c r="Y117" s="78"/>
      <c r="Z117" s="78"/>
      <c r="AA117" s="78">
        <v>-374.23</v>
      </c>
      <c r="AB117" s="78">
        <f>-BE78</f>
        <v>0</v>
      </c>
      <c r="AC117" s="78"/>
      <c r="AD117" s="42">
        <f t="shared" si="15"/>
        <v>-8153.49</v>
      </c>
      <c r="AE117" s="43"/>
      <c r="AF117" s="43">
        <v>-99.03</v>
      </c>
      <c r="AG117" s="43">
        <v>-2472.89</v>
      </c>
      <c r="AH117" s="43"/>
      <c r="AI117" s="43">
        <v>-90.12</v>
      </c>
      <c r="AJ117" s="43">
        <v>-135</v>
      </c>
      <c r="AK117" s="43"/>
      <c r="AL117" s="43">
        <v>0</v>
      </c>
      <c r="AM117" s="43">
        <v>-21.04</v>
      </c>
      <c r="AN117" s="43"/>
      <c r="AO117" s="43">
        <v>-3369.68</v>
      </c>
      <c r="AP117" s="43">
        <v>-1965.73</v>
      </c>
      <c r="AQ117" s="43"/>
      <c r="AR117" s="43"/>
    </row>
    <row r="118" spans="1:44" x14ac:dyDescent="0.25">
      <c r="A118" s="4" t="s">
        <v>25</v>
      </c>
      <c r="B118" s="241">
        <f t="shared" si="16"/>
        <v>0</v>
      </c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64">
        <f t="shared" si="17"/>
        <v>0</v>
      </c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42">
        <f t="shared" si="15"/>
        <v>-470.79999999999995</v>
      </c>
      <c r="AE118" s="43">
        <v>-78.3</v>
      </c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>
        <v>-114.1</v>
      </c>
      <c r="AR118" s="43">
        <v>-278.39999999999998</v>
      </c>
    </row>
    <row r="119" spans="1:44" hidden="1" x14ac:dyDescent="0.25">
      <c r="A119" s="4" t="s">
        <v>77</v>
      </c>
      <c r="B119" s="241">
        <f t="shared" si="16"/>
        <v>0</v>
      </c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64">
        <f t="shared" si="17"/>
        <v>0</v>
      </c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42">
        <f t="shared" si="15"/>
        <v>0</v>
      </c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</row>
    <row r="120" spans="1:44" x14ac:dyDescent="0.25">
      <c r="A120" s="5" t="s">
        <v>26</v>
      </c>
      <c r="B120" s="241">
        <f t="shared" si="16"/>
        <v>0</v>
      </c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64">
        <f t="shared" si="17"/>
        <v>-1100</v>
      </c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>
        <v>-1100</v>
      </c>
      <c r="AC120" s="78"/>
      <c r="AD120" s="42">
        <f t="shared" si="15"/>
        <v>-486.25</v>
      </c>
      <c r="AE120" s="43">
        <v>-178.48</v>
      </c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>
        <v>-230</v>
      </c>
      <c r="AR120" s="43">
        <v>-77.77</v>
      </c>
    </row>
    <row r="121" spans="1:44" x14ac:dyDescent="0.25">
      <c r="A121" s="5" t="s">
        <v>78</v>
      </c>
      <c r="B121" s="241">
        <f t="shared" si="16"/>
        <v>0</v>
      </c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64">
        <f t="shared" si="17"/>
        <v>0</v>
      </c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42">
        <f t="shared" si="15"/>
        <v>0</v>
      </c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</row>
    <row r="122" spans="1:44" x14ac:dyDescent="0.25">
      <c r="A122" s="4" t="s">
        <v>79</v>
      </c>
      <c r="B122" s="241">
        <f t="shared" si="16"/>
        <v>0</v>
      </c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64">
        <f t="shared" si="17"/>
        <v>0</v>
      </c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42">
        <f t="shared" si="15"/>
        <v>-22302.720000000001</v>
      </c>
      <c r="AE122" s="43">
        <v>-1105.92</v>
      </c>
      <c r="AF122" s="43"/>
      <c r="AG122" s="43"/>
      <c r="AH122" s="43">
        <v>-1820.16</v>
      </c>
      <c r="AI122" s="43"/>
      <c r="AJ122" s="43">
        <v>-3588.48</v>
      </c>
      <c r="AK122" s="43"/>
      <c r="AL122" s="43"/>
      <c r="AM122" s="43"/>
      <c r="AN122" s="43"/>
      <c r="AO122" s="43"/>
      <c r="AP122" s="43"/>
      <c r="AQ122" s="43">
        <v>-15788.16</v>
      </c>
      <c r="AR122" s="43"/>
    </row>
    <row r="123" spans="1:44" x14ac:dyDescent="0.25">
      <c r="A123" s="4" t="s">
        <v>80</v>
      </c>
      <c r="B123" s="241">
        <f t="shared" si="16"/>
        <v>0</v>
      </c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64">
        <f t="shared" si="17"/>
        <v>0</v>
      </c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42">
        <f t="shared" si="15"/>
        <v>22302.720000000001</v>
      </c>
      <c r="AE123" s="43">
        <v>1105.92</v>
      </c>
      <c r="AF123" s="43"/>
      <c r="AG123" s="43"/>
      <c r="AH123" s="43">
        <v>1820.16</v>
      </c>
      <c r="AI123" s="43"/>
      <c r="AJ123" s="43">
        <v>3588.48</v>
      </c>
      <c r="AK123" s="43"/>
      <c r="AL123" s="43"/>
      <c r="AM123" s="43"/>
      <c r="AN123" s="43"/>
      <c r="AO123" s="43"/>
      <c r="AP123" s="43"/>
      <c r="AQ123" s="43">
        <v>15788.16</v>
      </c>
      <c r="AR123" s="43"/>
    </row>
    <row r="124" spans="1:44" x14ac:dyDescent="0.25">
      <c r="A124" s="5" t="s">
        <v>81</v>
      </c>
      <c r="B124" s="241">
        <f t="shared" si="16"/>
        <v>0</v>
      </c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64">
        <f t="shared" si="17"/>
        <v>0</v>
      </c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42">
        <f t="shared" si="15"/>
        <v>0</v>
      </c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</row>
    <row r="125" spans="1:44" x14ac:dyDescent="0.25">
      <c r="A125" s="8" t="s">
        <v>126</v>
      </c>
      <c r="B125" s="241">
        <f t="shared" ref="B125:AE125" si="18">-SUM(B4:B124)</f>
        <v>-1632.5</v>
      </c>
      <c r="C125" s="255">
        <f t="shared" si="18"/>
        <v>-787.5</v>
      </c>
      <c r="D125" s="255">
        <f t="shared" si="18"/>
        <v>0</v>
      </c>
      <c r="E125" s="255">
        <f t="shared" si="18"/>
        <v>0</v>
      </c>
      <c r="F125" s="255">
        <f t="shared" si="18"/>
        <v>0</v>
      </c>
      <c r="G125" s="255">
        <f t="shared" si="18"/>
        <v>0</v>
      </c>
      <c r="H125" s="255">
        <f t="shared" si="18"/>
        <v>0</v>
      </c>
      <c r="I125" s="255">
        <f t="shared" si="18"/>
        <v>0</v>
      </c>
      <c r="J125" s="255">
        <f t="shared" si="18"/>
        <v>0</v>
      </c>
      <c r="K125" s="255">
        <f t="shared" si="18"/>
        <v>0</v>
      </c>
      <c r="L125" s="255">
        <f t="shared" si="18"/>
        <v>0</v>
      </c>
      <c r="M125" s="255">
        <f t="shared" si="18"/>
        <v>0</v>
      </c>
      <c r="N125" s="255">
        <f t="shared" si="18"/>
        <v>0</v>
      </c>
      <c r="O125" s="255">
        <f t="shared" si="18"/>
        <v>-845</v>
      </c>
      <c r="P125" s="64">
        <f t="shared" ref="P125:AC125" si="19">-SUM(P4:P124)</f>
        <v>-2570.9693939394051</v>
      </c>
      <c r="Q125" s="78">
        <f t="shared" si="19"/>
        <v>-5753.2142857142899</v>
      </c>
      <c r="R125" s="78">
        <f t="shared" si="19"/>
        <v>-760</v>
      </c>
      <c r="S125" s="78">
        <f t="shared" si="19"/>
        <v>-35</v>
      </c>
      <c r="T125" s="78">
        <f t="shared" si="19"/>
        <v>-90</v>
      </c>
      <c r="U125" s="78">
        <f t="shared" si="19"/>
        <v>-1000</v>
      </c>
      <c r="V125" s="78">
        <f t="shared" si="19"/>
        <v>0</v>
      </c>
      <c r="W125" s="78">
        <f t="shared" si="19"/>
        <v>0</v>
      </c>
      <c r="X125" s="78">
        <f t="shared" si="19"/>
        <v>0</v>
      </c>
      <c r="Y125" s="78">
        <f t="shared" si="19"/>
        <v>0</v>
      </c>
      <c r="Z125" s="78">
        <f t="shared" si="19"/>
        <v>1865.4761904761799</v>
      </c>
      <c r="AA125" s="78">
        <f t="shared" si="19"/>
        <v>0.23000000000001819</v>
      </c>
      <c r="AB125" s="78">
        <f t="shared" si="19"/>
        <v>3201.4187012987031</v>
      </c>
      <c r="AC125" s="78">
        <f t="shared" si="19"/>
        <v>0.11999999999989086</v>
      </c>
      <c r="AD125" s="42">
        <f t="shared" si="18"/>
        <v>-9677.6599999999908</v>
      </c>
      <c r="AE125" s="43">
        <f t="shared" si="18"/>
        <v>-6838.550000000002</v>
      </c>
      <c r="AF125" s="43">
        <f t="shared" ref="AF125:AP125" si="20">-SUM(AF4:AF124)</f>
        <v>0</v>
      </c>
      <c r="AG125" s="43">
        <f t="shared" si="20"/>
        <v>0</v>
      </c>
      <c r="AH125" s="43">
        <f t="shared" si="20"/>
        <v>-51.099999999999909</v>
      </c>
      <c r="AI125" s="43">
        <f t="shared" si="20"/>
        <v>0</v>
      </c>
      <c r="AJ125" s="43">
        <f t="shared" si="20"/>
        <v>0</v>
      </c>
      <c r="AK125" s="43">
        <f t="shared" si="20"/>
        <v>-25.1</v>
      </c>
      <c r="AL125" s="43">
        <f t="shared" si="20"/>
        <v>0</v>
      </c>
      <c r="AM125" s="43">
        <f t="shared" si="20"/>
        <v>0</v>
      </c>
      <c r="AN125" s="43">
        <f t="shared" si="20"/>
        <v>0</v>
      </c>
      <c r="AO125" s="43">
        <f t="shared" si="20"/>
        <v>0</v>
      </c>
      <c r="AP125" s="43">
        <f t="shared" si="20"/>
        <v>0</v>
      </c>
      <c r="AQ125" s="43">
        <f>-SUM(AQ4:AQ124)</f>
        <v>-797.21999999999753</v>
      </c>
      <c r="AR125" s="43">
        <f>-SUM(AR4:AR124)</f>
        <v>-1965.6899999999978</v>
      </c>
    </row>
    <row r="126" spans="1:44" x14ac:dyDescent="0.25">
      <c r="A126"/>
      <c r="C126" s="13"/>
      <c r="D126" s="13"/>
      <c r="E126" s="13"/>
      <c r="F126" s="13"/>
      <c r="G126" s="44"/>
      <c r="H126" s="13"/>
      <c r="I126" s="13"/>
      <c r="J126" s="13"/>
      <c r="K126" s="44"/>
      <c r="L126" s="13"/>
      <c r="M126" s="13"/>
      <c r="N126" s="13">
        <v>-2770</v>
      </c>
      <c r="O126" s="13"/>
      <c r="Q126" s="13"/>
      <c r="R126" s="13"/>
      <c r="S126" s="13"/>
      <c r="T126" s="13"/>
      <c r="U126" s="44"/>
      <c r="V126" s="13"/>
      <c r="W126" s="13"/>
      <c r="X126" s="13"/>
      <c r="Y126" s="44"/>
      <c r="Z126" s="13"/>
      <c r="AA126" s="13"/>
      <c r="AB126" s="13">
        <v>-2770</v>
      </c>
      <c r="AC126" s="13"/>
      <c r="AE126" s="13"/>
      <c r="AF126" s="13"/>
      <c r="AG126" s="13"/>
      <c r="AH126" s="13"/>
      <c r="AI126" s="13"/>
      <c r="AJ126" s="44"/>
      <c r="AK126" s="13"/>
      <c r="AL126" s="13"/>
      <c r="AM126" s="44"/>
      <c r="AN126" s="13"/>
      <c r="AO126" s="13"/>
      <c r="AP126" s="13"/>
      <c r="AQ126" s="13"/>
      <c r="AR126" s="13"/>
    </row>
    <row r="127" spans="1:44" x14ac:dyDescent="0.25">
      <c r="A127"/>
      <c r="C127" s="13"/>
      <c r="D127" s="13"/>
      <c r="E127" s="13"/>
      <c r="F127" s="13"/>
      <c r="G127" s="44"/>
      <c r="H127" s="13"/>
      <c r="I127" s="13"/>
      <c r="J127" s="13"/>
      <c r="K127" s="44"/>
      <c r="L127" s="13"/>
      <c r="M127" s="13"/>
      <c r="N127" s="13"/>
      <c r="O127" s="13"/>
      <c r="Q127" s="13"/>
      <c r="R127" s="13"/>
      <c r="S127" s="13"/>
      <c r="T127" s="13"/>
      <c r="U127" s="44"/>
      <c r="V127" s="13"/>
      <c r="W127" s="13"/>
      <c r="X127" s="13"/>
      <c r="Y127" s="44"/>
      <c r="Z127" s="13"/>
      <c r="AA127" s="13"/>
      <c r="AB127" s="13"/>
      <c r="AC127" s="13"/>
      <c r="AE127" s="13"/>
      <c r="AF127" s="13"/>
      <c r="AG127" s="13"/>
      <c r="AH127" s="13"/>
      <c r="AI127" s="13"/>
      <c r="AJ127" s="44"/>
      <c r="AK127" s="13"/>
      <c r="AL127" s="13"/>
      <c r="AM127" s="44"/>
      <c r="AN127" s="13"/>
      <c r="AO127" s="13"/>
      <c r="AP127" s="13"/>
      <c r="AQ127" s="13"/>
      <c r="AR127" s="13"/>
    </row>
    <row r="128" spans="1:44" x14ac:dyDescent="0.25">
      <c r="A128"/>
      <c r="C128" s="13"/>
      <c r="D128" s="13"/>
      <c r="E128" s="13"/>
      <c r="F128" s="13"/>
      <c r="G128" s="44"/>
      <c r="H128" s="13"/>
      <c r="I128" s="13"/>
      <c r="O128" s="13"/>
      <c r="Q128" s="13"/>
      <c r="R128" s="13"/>
      <c r="S128" s="13"/>
      <c r="T128" s="13"/>
      <c r="U128" s="44"/>
      <c r="V128" s="13"/>
      <c r="W128" s="13"/>
      <c r="AC128" s="13"/>
      <c r="AE128" s="13"/>
      <c r="AF128" s="13"/>
      <c r="AG128" s="13"/>
      <c r="AH128" s="13"/>
      <c r="AI128" s="13"/>
      <c r="AJ128" s="44"/>
      <c r="AK128" s="13"/>
      <c r="AR128" s="13"/>
    </row>
    <row r="129" spans="1:44" x14ac:dyDescent="0.25">
      <c r="A129"/>
      <c r="C129" s="13"/>
      <c r="D129" s="13"/>
      <c r="E129" s="13"/>
      <c r="F129" s="13"/>
      <c r="G129" s="44"/>
      <c r="H129" s="13"/>
      <c r="I129" s="13"/>
      <c r="O129" s="13"/>
      <c r="Q129" s="13"/>
      <c r="R129" s="13"/>
      <c r="S129" s="13"/>
      <c r="T129" s="13"/>
      <c r="U129" s="44"/>
      <c r="V129" s="13"/>
      <c r="W129" s="13"/>
      <c r="AC129" s="13"/>
      <c r="AE129" s="13"/>
      <c r="AF129" s="13"/>
      <c r="AG129" s="13"/>
      <c r="AH129" s="13"/>
      <c r="AI129" s="13"/>
      <c r="AJ129" s="44"/>
      <c r="AK129" s="13"/>
      <c r="AR129" s="13"/>
    </row>
    <row r="130" spans="1:44" x14ac:dyDescent="0.25">
      <c r="A130"/>
      <c r="C130" s="13"/>
      <c r="D130" s="13"/>
      <c r="E130" s="13"/>
      <c r="F130" s="13"/>
      <c r="G130" s="44"/>
      <c r="H130" s="13"/>
      <c r="I130" s="13"/>
      <c r="O130" s="13"/>
      <c r="Q130" s="13"/>
      <c r="R130" s="13"/>
      <c r="S130" s="13"/>
      <c r="T130" s="13"/>
      <c r="U130" s="44"/>
      <c r="V130" s="13"/>
      <c r="W130" s="13"/>
      <c r="AC130" s="13"/>
      <c r="AE130" s="13"/>
      <c r="AF130" s="13"/>
      <c r="AG130" s="13"/>
      <c r="AH130" s="13"/>
      <c r="AI130" s="13"/>
      <c r="AJ130" s="44"/>
      <c r="AK130" s="13"/>
      <c r="AR130" s="13"/>
    </row>
    <row r="131" spans="1:44" x14ac:dyDescent="0.25">
      <c r="A131"/>
      <c r="C131" s="13"/>
      <c r="D131" s="45"/>
      <c r="E131" s="13"/>
      <c r="F131" s="13"/>
      <c r="G131" s="44"/>
      <c r="H131" s="13"/>
      <c r="I131" s="13"/>
      <c r="O131" s="13"/>
      <c r="Q131" s="13"/>
      <c r="R131" s="45"/>
      <c r="S131" s="13"/>
      <c r="T131" s="13"/>
      <c r="U131" s="44"/>
      <c r="V131" s="13"/>
      <c r="W131" s="13"/>
      <c r="AC131" s="13"/>
      <c r="AE131" s="13"/>
      <c r="AF131" s="13"/>
      <c r="AG131" s="45"/>
      <c r="AH131" s="13"/>
      <c r="AI131" s="13"/>
      <c r="AJ131" s="44"/>
      <c r="AK131" s="13"/>
      <c r="AR131" s="13"/>
    </row>
    <row r="132" spans="1:44" x14ac:dyDescent="0.25">
      <c r="A132"/>
      <c r="C132" s="13"/>
      <c r="D132" s="13"/>
      <c r="E132" s="13"/>
      <c r="F132" s="13"/>
      <c r="G132" s="44"/>
      <c r="H132" s="13"/>
      <c r="I132" s="13"/>
      <c r="O132" s="13"/>
      <c r="Q132" s="13"/>
      <c r="R132" s="13"/>
      <c r="S132" s="13"/>
      <c r="T132" s="13"/>
      <c r="U132" s="44"/>
      <c r="V132" s="13"/>
      <c r="W132" s="13"/>
      <c r="AC132" s="13"/>
      <c r="AE132" s="13"/>
      <c r="AF132" s="13"/>
      <c r="AG132" s="13"/>
      <c r="AH132" s="13"/>
      <c r="AI132" s="13"/>
      <c r="AJ132" s="44"/>
      <c r="AK132" s="13"/>
      <c r="AR132" s="13"/>
    </row>
    <row r="133" spans="1:44" x14ac:dyDescent="0.25">
      <c r="A133"/>
      <c r="C133" s="13"/>
      <c r="D133" s="13"/>
      <c r="E133" s="13"/>
      <c r="F133" s="13"/>
      <c r="G133" s="44"/>
      <c r="H133" s="13"/>
      <c r="I133" s="13"/>
      <c r="O133" s="13"/>
      <c r="Q133" s="13"/>
      <c r="R133" s="13"/>
      <c r="S133" s="13"/>
      <c r="T133" s="13"/>
      <c r="U133" s="44"/>
      <c r="V133" s="13"/>
      <c r="W133" s="13"/>
      <c r="AC133" s="13"/>
      <c r="AE133" s="13"/>
      <c r="AF133" s="13"/>
      <c r="AG133" s="13"/>
      <c r="AH133" s="13"/>
      <c r="AI133" s="13"/>
      <c r="AJ133" s="44"/>
      <c r="AK133" s="13"/>
      <c r="AR133" s="13"/>
    </row>
    <row r="134" spans="1:44" x14ac:dyDescent="0.25">
      <c r="A134"/>
      <c r="C134" s="13"/>
      <c r="D134" s="13"/>
      <c r="E134" s="13"/>
      <c r="F134" s="13"/>
      <c r="G134" s="44"/>
      <c r="H134" s="13"/>
      <c r="I134" s="13"/>
      <c r="O134" s="13"/>
      <c r="Q134" s="13"/>
      <c r="R134" s="13"/>
      <c r="S134" s="13"/>
      <c r="T134" s="13"/>
      <c r="U134" s="44"/>
      <c r="V134" s="13"/>
      <c r="W134" s="13"/>
      <c r="AC134" s="13"/>
      <c r="AE134" s="13"/>
      <c r="AF134" s="13"/>
      <c r="AG134" s="13"/>
      <c r="AH134" s="13"/>
      <c r="AI134" s="13"/>
      <c r="AJ134" s="44"/>
      <c r="AK134" s="13"/>
      <c r="AR134" s="13"/>
    </row>
    <row r="135" spans="1:44" x14ac:dyDescent="0.25">
      <c r="A135"/>
      <c r="C135" s="13"/>
      <c r="D135" s="13"/>
      <c r="E135" s="13"/>
      <c r="F135" s="13"/>
      <c r="G135" s="44"/>
      <c r="H135" s="13"/>
      <c r="I135" s="13"/>
      <c r="O135" s="13"/>
      <c r="Q135" s="13"/>
      <c r="R135" s="13"/>
      <c r="S135" s="13"/>
      <c r="T135" s="13"/>
      <c r="U135" s="44"/>
      <c r="V135" s="13"/>
      <c r="W135" s="13"/>
      <c r="AC135" s="13"/>
      <c r="AE135" s="13"/>
      <c r="AF135" s="13"/>
      <c r="AG135" s="13"/>
      <c r="AH135" s="13"/>
      <c r="AI135" s="13"/>
      <c r="AJ135" s="44"/>
      <c r="AK135" s="13"/>
      <c r="AR135" s="13"/>
    </row>
    <row r="136" spans="1:44" x14ac:dyDescent="0.25">
      <c r="A136"/>
      <c r="C136" s="13"/>
      <c r="D136" s="13"/>
      <c r="E136" s="13"/>
      <c r="F136" s="13"/>
      <c r="G136" s="44"/>
      <c r="H136" s="13"/>
      <c r="I136" s="13"/>
      <c r="O136" s="13"/>
      <c r="Q136" s="13"/>
      <c r="R136" s="13"/>
      <c r="S136" s="13"/>
      <c r="T136" s="13"/>
      <c r="U136" s="44"/>
      <c r="V136" s="13"/>
      <c r="W136" s="13"/>
      <c r="AC136" s="13"/>
      <c r="AE136" s="13"/>
      <c r="AF136" s="13"/>
      <c r="AG136" s="13"/>
      <c r="AH136" s="13"/>
      <c r="AI136" s="13"/>
      <c r="AJ136" s="44"/>
      <c r="AK136" s="13"/>
      <c r="AR136" s="13"/>
    </row>
    <row r="137" spans="1:44" x14ac:dyDescent="0.25">
      <c r="A137"/>
      <c r="C137" s="13"/>
      <c r="D137" s="13"/>
      <c r="E137" s="13"/>
      <c r="F137" s="13"/>
      <c r="G137" s="44"/>
      <c r="H137" s="13"/>
      <c r="I137" s="13"/>
      <c r="O137" s="13"/>
      <c r="Q137" s="13"/>
      <c r="R137" s="13"/>
      <c r="S137" s="13"/>
      <c r="T137" s="13"/>
      <c r="U137" s="44"/>
      <c r="V137" s="13"/>
      <c r="W137" s="13"/>
      <c r="AC137" s="13"/>
      <c r="AE137" s="13"/>
      <c r="AF137" s="13"/>
      <c r="AG137" s="13"/>
      <c r="AH137" s="13"/>
      <c r="AI137" s="13"/>
      <c r="AJ137" s="44"/>
      <c r="AK137" s="13"/>
      <c r="AR137" s="13"/>
    </row>
    <row r="138" spans="1:44" x14ac:dyDescent="0.25">
      <c r="A138"/>
      <c r="C138" s="13"/>
      <c r="D138" s="13"/>
      <c r="E138" s="13"/>
      <c r="F138" s="13"/>
      <c r="G138" s="44"/>
      <c r="H138" s="13"/>
      <c r="I138" s="13"/>
      <c r="O138" s="13"/>
      <c r="Q138" s="13"/>
      <c r="R138" s="13"/>
      <c r="S138" s="13"/>
      <c r="T138" s="13"/>
      <c r="U138" s="44"/>
      <c r="V138" s="13"/>
      <c r="W138" s="13"/>
      <c r="AC138" s="13"/>
      <c r="AE138" s="13"/>
      <c r="AF138" s="13"/>
      <c r="AG138" s="13"/>
      <c r="AH138" s="13"/>
      <c r="AI138" s="13"/>
      <c r="AJ138" s="44"/>
      <c r="AK138" s="13"/>
      <c r="AR138" s="13"/>
    </row>
    <row r="139" spans="1:44" x14ac:dyDescent="0.25">
      <c r="A139"/>
      <c r="C139" s="13"/>
      <c r="D139" s="13"/>
      <c r="E139" s="13"/>
      <c r="F139" s="13"/>
      <c r="G139" s="44"/>
      <c r="H139" s="13"/>
      <c r="I139" s="13"/>
      <c r="O139" s="13"/>
      <c r="Q139" s="13"/>
      <c r="R139" s="13"/>
      <c r="S139" s="13"/>
      <c r="T139" s="13"/>
      <c r="U139" s="44"/>
      <c r="V139" s="13"/>
      <c r="W139" s="13"/>
      <c r="AC139" s="13"/>
      <c r="AE139" s="13"/>
      <c r="AF139" s="13"/>
      <c r="AG139" s="13"/>
      <c r="AH139" s="13"/>
      <c r="AI139" s="13"/>
      <c r="AJ139" s="44"/>
      <c r="AK139" s="13"/>
      <c r="AR139" s="13"/>
    </row>
    <row r="140" spans="1:44" x14ac:dyDescent="0.25">
      <c r="A140"/>
      <c r="C140" s="13"/>
      <c r="D140" s="13"/>
      <c r="E140" s="13"/>
      <c r="F140" s="13"/>
      <c r="G140" s="44"/>
      <c r="H140" s="13"/>
      <c r="I140" s="13"/>
      <c r="O140" s="13"/>
      <c r="Q140" s="13"/>
      <c r="R140" s="13"/>
      <c r="S140" s="13"/>
      <c r="T140" s="13"/>
      <c r="U140" s="44"/>
      <c r="V140" s="13"/>
      <c r="W140" s="13"/>
      <c r="AC140" s="13"/>
      <c r="AE140" s="13"/>
      <c r="AF140" s="13"/>
      <c r="AG140" s="13"/>
      <c r="AH140" s="13"/>
      <c r="AI140" s="13"/>
      <c r="AJ140" s="44"/>
      <c r="AK140" s="13"/>
      <c r="AR140" s="13"/>
    </row>
    <row r="141" spans="1:44" x14ac:dyDescent="0.25">
      <c r="A141"/>
      <c r="C141" s="13"/>
      <c r="D141" s="13"/>
      <c r="E141" s="13"/>
      <c r="F141" s="13"/>
      <c r="G141" s="44"/>
      <c r="H141" s="13"/>
      <c r="I141" s="13"/>
      <c r="O141" s="13"/>
      <c r="Q141" s="13"/>
      <c r="R141" s="13"/>
      <c r="S141" s="13"/>
      <c r="T141" s="13"/>
      <c r="U141" s="44"/>
      <c r="V141" s="13"/>
      <c r="W141" s="13"/>
      <c r="AC141" s="13"/>
      <c r="AE141" s="13"/>
      <c r="AF141" s="13"/>
      <c r="AG141" s="13"/>
      <c r="AH141" s="13"/>
      <c r="AI141" s="13"/>
      <c r="AJ141" s="44"/>
      <c r="AK141" s="13"/>
      <c r="AR141" s="13"/>
    </row>
    <row r="142" spans="1:44" x14ac:dyDescent="0.25">
      <c r="A142"/>
      <c r="C142" s="13"/>
      <c r="D142" s="13"/>
      <c r="E142" s="13"/>
      <c r="F142" s="13"/>
      <c r="G142" s="44"/>
      <c r="H142" s="13"/>
      <c r="I142" s="13"/>
      <c r="O142" s="13"/>
      <c r="Q142" s="13"/>
      <c r="R142" s="13"/>
      <c r="S142" s="13"/>
      <c r="T142" s="13"/>
      <c r="U142" s="44"/>
      <c r="V142" s="13"/>
      <c r="W142" s="13"/>
      <c r="AC142" s="13"/>
      <c r="AE142" s="13"/>
      <c r="AF142" s="13"/>
      <c r="AG142" s="13"/>
      <c r="AH142" s="13"/>
      <c r="AI142" s="13"/>
      <c r="AJ142" s="44"/>
      <c r="AK142" s="13"/>
      <c r="AR142" s="13"/>
    </row>
    <row r="143" spans="1:44" x14ac:dyDescent="0.25">
      <c r="A143"/>
      <c r="C143" s="13"/>
      <c r="D143" s="13"/>
      <c r="E143" s="13"/>
      <c r="F143" s="13"/>
      <c r="G143" s="44"/>
      <c r="H143" s="13"/>
      <c r="I143" s="13"/>
      <c r="O143" s="13"/>
      <c r="Q143" s="13"/>
      <c r="R143" s="13"/>
      <c r="S143" s="13"/>
      <c r="T143" s="13"/>
      <c r="U143" s="44"/>
      <c r="V143" s="13"/>
      <c r="W143" s="13"/>
      <c r="AC143" s="13"/>
      <c r="AE143" s="13"/>
      <c r="AF143" s="13"/>
      <c r="AG143" s="13"/>
      <c r="AH143" s="13"/>
      <c r="AI143" s="13"/>
      <c r="AJ143" s="44"/>
      <c r="AK143" s="13"/>
      <c r="AR143" s="13"/>
    </row>
    <row r="144" spans="1:44" x14ac:dyDescent="0.25">
      <c r="A144"/>
      <c r="C144" s="13"/>
      <c r="D144" s="13"/>
      <c r="E144" s="13"/>
      <c r="F144" s="13"/>
      <c r="G144" s="44"/>
      <c r="H144" s="13"/>
      <c r="I144" s="13"/>
      <c r="O144" s="13"/>
      <c r="Q144" s="13"/>
      <c r="R144" s="13"/>
      <c r="S144" s="13"/>
      <c r="T144" s="13"/>
      <c r="U144" s="44"/>
      <c r="V144" s="13"/>
      <c r="W144" s="13"/>
      <c r="AC144" s="13"/>
      <c r="AE144" s="13"/>
      <c r="AF144" s="13"/>
      <c r="AG144" s="13"/>
      <c r="AH144" s="13"/>
      <c r="AI144" s="13"/>
      <c r="AJ144" s="44"/>
      <c r="AK144" s="13"/>
      <c r="AR144" s="13"/>
    </row>
    <row r="145" spans="1:44" x14ac:dyDescent="0.25">
      <c r="A145"/>
      <c r="C145" s="13"/>
      <c r="D145" s="13"/>
      <c r="E145" s="13"/>
      <c r="F145" s="13"/>
      <c r="G145" s="44"/>
      <c r="H145" s="13"/>
      <c r="I145" s="13"/>
      <c r="O145" s="13"/>
      <c r="Q145" s="13"/>
      <c r="R145" s="13"/>
      <c r="S145" s="13"/>
      <c r="T145" s="13"/>
      <c r="U145" s="44"/>
      <c r="V145" s="13"/>
      <c r="W145" s="13"/>
      <c r="AC145" s="13"/>
      <c r="AE145" s="13"/>
      <c r="AF145" s="13"/>
      <c r="AG145" s="13"/>
      <c r="AH145" s="13"/>
      <c r="AI145" s="13"/>
      <c r="AJ145" s="44"/>
      <c r="AK145" s="13"/>
      <c r="AR145" s="13"/>
    </row>
    <row r="146" spans="1:44" x14ac:dyDescent="0.25">
      <c r="A146"/>
      <c r="C146" s="13"/>
      <c r="D146" s="13"/>
      <c r="E146" s="13"/>
      <c r="F146" s="13"/>
      <c r="G146" s="44"/>
      <c r="H146" s="13"/>
      <c r="I146" s="13"/>
      <c r="O146" s="13"/>
      <c r="Q146" s="13"/>
      <c r="R146" s="13"/>
      <c r="S146" s="13"/>
      <c r="T146" s="13"/>
      <c r="U146" s="44"/>
      <c r="V146" s="13"/>
      <c r="W146" s="13"/>
      <c r="AC146" s="13"/>
      <c r="AE146" s="13"/>
      <c r="AF146" s="13"/>
      <c r="AG146" s="13"/>
      <c r="AH146" s="13"/>
      <c r="AI146" s="13"/>
      <c r="AJ146" s="44"/>
      <c r="AK146" s="13"/>
      <c r="AR146" s="13"/>
    </row>
    <row r="147" spans="1:44" x14ac:dyDescent="0.25">
      <c r="A147"/>
      <c r="C147" s="13"/>
      <c r="D147" s="13"/>
      <c r="E147" s="13"/>
      <c r="F147" s="13"/>
      <c r="G147" s="44"/>
      <c r="H147" s="13"/>
      <c r="I147" s="13"/>
      <c r="O147" s="13"/>
      <c r="Q147" s="13"/>
      <c r="R147" s="13"/>
      <c r="S147" s="13"/>
      <c r="T147" s="13"/>
      <c r="U147" s="44"/>
      <c r="V147" s="13"/>
      <c r="W147" s="13"/>
      <c r="AC147" s="13"/>
      <c r="AE147" s="13"/>
      <c r="AF147" s="13"/>
      <c r="AG147" s="13"/>
      <c r="AH147" s="13"/>
      <c r="AI147" s="13"/>
      <c r="AJ147" s="44"/>
      <c r="AK147" s="13"/>
      <c r="AR147" s="13"/>
    </row>
    <row r="148" spans="1:44" x14ac:dyDescent="0.25">
      <c r="A148"/>
      <c r="C148" s="13"/>
      <c r="D148" s="13"/>
      <c r="E148" s="13"/>
      <c r="F148" s="13"/>
      <c r="G148" s="44"/>
      <c r="H148" s="13"/>
      <c r="I148" s="13"/>
      <c r="O148" s="13"/>
      <c r="Q148" s="13"/>
      <c r="R148" s="13"/>
      <c r="S148" s="13"/>
      <c r="T148" s="13"/>
      <c r="U148" s="44"/>
      <c r="V148" s="13"/>
      <c r="W148" s="13"/>
      <c r="AC148" s="13"/>
      <c r="AE148" s="13"/>
      <c r="AF148" s="13"/>
      <c r="AG148" s="13"/>
      <c r="AH148" s="13"/>
      <c r="AI148" s="13"/>
      <c r="AJ148" s="44"/>
      <c r="AK148" s="13"/>
      <c r="AR148" s="13"/>
    </row>
    <row r="149" spans="1:44" x14ac:dyDescent="0.25">
      <c r="A149"/>
      <c r="C149" s="13"/>
      <c r="D149" s="13"/>
      <c r="E149" s="13"/>
      <c r="F149" s="13"/>
      <c r="G149" s="44"/>
      <c r="H149" s="13"/>
      <c r="I149" s="13"/>
      <c r="O149" s="13"/>
      <c r="Q149" s="13"/>
      <c r="R149" s="13"/>
      <c r="S149" s="13"/>
      <c r="T149" s="13"/>
      <c r="U149" s="44"/>
      <c r="V149" s="13"/>
      <c r="W149" s="13"/>
      <c r="AC149" s="13"/>
      <c r="AE149" s="13"/>
      <c r="AF149" s="13"/>
      <c r="AG149" s="13"/>
      <c r="AH149" s="13"/>
      <c r="AI149" s="13"/>
      <c r="AJ149" s="44"/>
      <c r="AK149" s="13"/>
      <c r="AR149" s="13"/>
    </row>
    <row r="150" spans="1:44" x14ac:dyDescent="0.25">
      <c r="A150"/>
      <c r="C150" s="13"/>
      <c r="D150" s="13"/>
      <c r="E150" s="13"/>
      <c r="F150" s="13"/>
      <c r="G150" s="44"/>
      <c r="H150" s="13"/>
      <c r="I150" s="13"/>
      <c r="O150" s="13"/>
      <c r="Q150" s="13"/>
      <c r="R150" s="13"/>
      <c r="S150" s="13"/>
      <c r="T150" s="13"/>
      <c r="U150" s="44"/>
      <c r="V150" s="13"/>
      <c r="W150" s="13"/>
      <c r="AC150" s="13"/>
      <c r="AE150" s="13"/>
      <c r="AF150" s="13"/>
      <c r="AG150" s="13"/>
      <c r="AH150" s="13"/>
      <c r="AI150" s="13"/>
      <c r="AJ150" s="44"/>
      <c r="AK150" s="13"/>
      <c r="AR150" s="13"/>
    </row>
    <row r="151" spans="1:44" x14ac:dyDescent="0.25">
      <c r="A151"/>
      <c r="C151" s="13"/>
      <c r="D151" s="13"/>
      <c r="E151" s="13"/>
      <c r="F151" s="13"/>
      <c r="G151" s="44"/>
      <c r="H151" s="13"/>
      <c r="I151" s="13"/>
      <c r="O151" s="13"/>
      <c r="Q151" s="13"/>
      <c r="R151" s="13"/>
      <c r="S151" s="13"/>
      <c r="T151" s="13"/>
      <c r="U151" s="44"/>
      <c r="V151" s="13"/>
      <c r="W151" s="13"/>
      <c r="AC151" s="13"/>
      <c r="AE151" s="13"/>
      <c r="AF151" s="13"/>
      <c r="AG151" s="13"/>
      <c r="AH151" s="13"/>
      <c r="AI151" s="13"/>
      <c r="AJ151" s="44"/>
      <c r="AK151" s="13"/>
      <c r="AR151" s="13"/>
    </row>
    <row r="152" spans="1:44" x14ac:dyDescent="0.25">
      <c r="A152"/>
      <c r="C152" s="13"/>
      <c r="D152" s="13"/>
      <c r="E152" s="13"/>
      <c r="F152" s="13"/>
      <c r="G152" s="44"/>
      <c r="H152" s="13"/>
      <c r="I152" s="13"/>
      <c r="O152" s="13"/>
      <c r="Q152" s="13"/>
      <c r="R152" s="13"/>
      <c r="S152" s="13"/>
      <c r="T152" s="13"/>
      <c r="U152" s="44"/>
      <c r="V152" s="13"/>
      <c r="W152" s="13"/>
      <c r="AC152" s="13"/>
      <c r="AE152" s="13"/>
      <c r="AF152" s="13"/>
      <c r="AG152" s="13"/>
      <c r="AH152" s="13"/>
      <c r="AI152" s="13"/>
      <c r="AJ152" s="44"/>
      <c r="AK152" s="13"/>
      <c r="AR152" s="13"/>
    </row>
    <row r="153" spans="1:44" x14ac:dyDescent="0.25">
      <c r="A153"/>
      <c r="C153" s="13"/>
      <c r="D153" s="13"/>
      <c r="E153" s="13"/>
      <c r="F153" s="13"/>
      <c r="G153" s="44"/>
      <c r="H153" s="13"/>
      <c r="I153" s="13"/>
      <c r="O153" s="13"/>
      <c r="Q153" s="13"/>
      <c r="R153" s="13"/>
      <c r="S153" s="13"/>
      <c r="T153" s="13"/>
      <c r="U153" s="44"/>
      <c r="V153" s="13"/>
      <c r="W153" s="13"/>
      <c r="AC153" s="13"/>
      <c r="AE153" s="13"/>
      <c r="AF153" s="13"/>
      <c r="AG153" s="13"/>
      <c r="AH153" s="13"/>
      <c r="AI153" s="13"/>
      <c r="AJ153" s="44"/>
      <c r="AK153" s="13"/>
      <c r="AR153" s="13"/>
    </row>
    <row r="154" spans="1:44" x14ac:dyDescent="0.25">
      <c r="A154"/>
      <c r="C154" s="13"/>
      <c r="D154" s="13"/>
      <c r="E154" s="13"/>
      <c r="F154" s="13"/>
      <c r="G154" s="44"/>
      <c r="H154" s="13"/>
      <c r="I154" s="13"/>
      <c r="O154" s="13"/>
      <c r="Q154" s="13"/>
      <c r="R154" s="13"/>
      <c r="S154" s="13"/>
      <c r="T154" s="13"/>
      <c r="U154" s="44"/>
      <c r="V154" s="13"/>
      <c r="W154" s="13"/>
      <c r="AC154" s="13"/>
      <c r="AE154" s="13"/>
      <c r="AF154" s="13"/>
      <c r="AG154" s="13"/>
      <c r="AH154" s="13"/>
      <c r="AI154" s="13"/>
      <c r="AJ154" s="44"/>
      <c r="AK154" s="13"/>
      <c r="AR154" s="13"/>
    </row>
    <row r="155" spans="1:44" x14ac:dyDescent="0.25">
      <c r="A155"/>
      <c r="C155" s="13"/>
      <c r="D155" s="13"/>
      <c r="E155" s="13"/>
      <c r="F155" s="13"/>
      <c r="G155" s="44"/>
      <c r="H155" s="13"/>
      <c r="I155" s="13"/>
      <c r="O155" s="13"/>
      <c r="Q155" s="13"/>
      <c r="R155" s="13"/>
      <c r="S155" s="13"/>
      <c r="T155" s="13"/>
      <c r="U155" s="44"/>
      <c r="V155" s="13"/>
      <c r="W155" s="13"/>
      <c r="AC155" s="13"/>
      <c r="AE155" s="13"/>
      <c r="AF155" s="13"/>
      <c r="AG155" s="13"/>
      <c r="AH155" s="13"/>
      <c r="AI155" s="13"/>
      <c r="AJ155" s="44"/>
      <c r="AK155" s="13"/>
      <c r="AR155" s="13"/>
    </row>
    <row r="156" spans="1:44" x14ac:dyDescent="0.25">
      <c r="A156"/>
      <c r="C156" s="13"/>
      <c r="D156" s="13"/>
      <c r="E156" s="13"/>
      <c r="F156" s="13"/>
      <c r="G156" s="44"/>
      <c r="H156" s="13"/>
      <c r="I156" s="13"/>
      <c r="O156" s="13"/>
      <c r="Q156" s="13"/>
      <c r="R156" s="13"/>
      <c r="S156" s="13"/>
      <c r="T156" s="13"/>
      <c r="U156" s="44"/>
      <c r="V156" s="13"/>
      <c r="W156" s="13"/>
      <c r="AC156" s="13"/>
      <c r="AE156" s="13"/>
      <c r="AF156" s="13"/>
      <c r="AG156" s="13"/>
      <c r="AH156" s="13"/>
      <c r="AI156" s="13"/>
      <c r="AJ156" s="44"/>
      <c r="AK156" s="13"/>
      <c r="AR156" s="13"/>
    </row>
    <row r="157" spans="1:44" x14ac:dyDescent="0.25">
      <c r="A157"/>
      <c r="C157" s="13"/>
      <c r="D157" s="13"/>
      <c r="E157" s="13"/>
      <c r="F157" s="13"/>
      <c r="G157" s="44"/>
      <c r="H157" s="13"/>
      <c r="I157" s="13"/>
      <c r="O157" s="13"/>
      <c r="Q157" s="13"/>
      <c r="R157" s="13"/>
      <c r="S157" s="13"/>
      <c r="T157" s="13"/>
      <c r="U157" s="44"/>
      <c r="V157" s="13"/>
      <c r="W157" s="13"/>
      <c r="AC157" s="13"/>
      <c r="AE157" s="13"/>
      <c r="AF157" s="13"/>
      <c r="AG157" s="13"/>
      <c r="AH157" s="13"/>
      <c r="AI157" s="13"/>
      <c r="AJ157" s="44"/>
      <c r="AK157" s="13"/>
      <c r="AR157" s="13"/>
    </row>
    <row r="158" spans="1:44" x14ac:dyDescent="0.25">
      <c r="A158"/>
      <c r="C158" s="13"/>
      <c r="D158" s="13"/>
      <c r="E158" s="13"/>
      <c r="F158" s="13"/>
      <c r="G158" s="44"/>
      <c r="H158" s="13"/>
      <c r="I158" s="13"/>
      <c r="O158" s="13"/>
      <c r="Q158" s="13"/>
      <c r="R158" s="13"/>
      <c r="S158" s="13"/>
      <c r="T158" s="13"/>
      <c r="U158" s="44"/>
      <c r="V158" s="13"/>
      <c r="W158" s="13"/>
      <c r="AC158" s="13"/>
      <c r="AE158" s="13"/>
      <c r="AF158" s="13"/>
      <c r="AG158" s="13"/>
      <c r="AH158" s="13"/>
      <c r="AI158" s="13"/>
      <c r="AJ158" s="44"/>
      <c r="AK158" s="13"/>
      <c r="AR158" s="13"/>
    </row>
    <row r="159" spans="1:44" x14ac:dyDescent="0.25">
      <c r="A159"/>
      <c r="C159" s="13"/>
      <c r="D159" s="13"/>
      <c r="E159" s="13"/>
      <c r="F159" s="13"/>
      <c r="G159" s="44"/>
      <c r="H159" s="13"/>
      <c r="I159" s="13"/>
      <c r="O159" s="13"/>
      <c r="Q159" s="13"/>
      <c r="R159" s="13"/>
      <c r="S159" s="13"/>
      <c r="T159" s="13"/>
      <c r="U159" s="44"/>
      <c r="V159" s="13"/>
      <c r="W159" s="13"/>
      <c r="AC159" s="13"/>
      <c r="AE159" s="13"/>
      <c r="AF159" s="13"/>
      <c r="AG159" s="13"/>
      <c r="AH159" s="13"/>
      <c r="AI159" s="13"/>
      <c r="AJ159" s="44"/>
      <c r="AK159" s="13"/>
      <c r="AR159" s="13"/>
    </row>
    <row r="160" spans="1:44" x14ac:dyDescent="0.25">
      <c r="A160"/>
      <c r="C160" s="13"/>
      <c r="D160" s="13"/>
      <c r="E160" s="13"/>
      <c r="F160" s="13"/>
      <c r="G160" s="44"/>
      <c r="H160" s="13"/>
      <c r="I160" s="13"/>
      <c r="O160" s="13"/>
      <c r="Q160" s="13"/>
      <c r="R160" s="13"/>
      <c r="S160" s="13"/>
      <c r="T160" s="13"/>
      <c r="U160" s="44"/>
      <c r="V160" s="13"/>
      <c r="W160" s="13"/>
      <c r="AC160" s="13"/>
      <c r="AE160" s="13"/>
      <c r="AF160" s="13"/>
      <c r="AG160" s="13"/>
      <c r="AH160" s="13"/>
      <c r="AI160" s="13"/>
      <c r="AJ160" s="44"/>
      <c r="AK160" s="13"/>
      <c r="AR160" s="13"/>
    </row>
    <row r="161" spans="1:44" x14ac:dyDescent="0.25">
      <c r="A161"/>
      <c r="C161" s="13"/>
      <c r="D161" s="13"/>
      <c r="E161" s="13"/>
      <c r="F161" s="13"/>
      <c r="G161" s="44"/>
      <c r="H161" s="13"/>
      <c r="I161" s="13"/>
      <c r="O161" s="13"/>
      <c r="Q161" s="13"/>
      <c r="R161" s="13"/>
      <c r="S161" s="13"/>
      <c r="T161" s="13"/>
      <c r="U161" s="44"/>
      <c r="V161" s="13"/>
      <c r="W161" s="13"/>
      <c r="AC161" s="13"/>
      <c r="AE161" s="13"/>
      <c r="AF161" s="13"/>
      <c r="AG161" s="13"/>
      <c r="AH161" s="13"/>
      <c r="AI161" s="13"/>
      <c r="AJ161" s="44"/>
      <c r="AK161" s="13"/>
      <c r="AR161" s="13"/>
    </row>
    <row r="162" spans="1:44" x14ac:dyDescent="0.25">
      <c r="A162"/>
      <c r="C162" s="13"/>
      <c r="D162" s="13"/>
      <c r="E162" s="13"/>
      <c r="F162" s="13"/>
      <c r="G162" s="44"/>
      <c r="H162" s="13"/>
      <c r="I162" s="13"/>
      <c r="O162" s="13"/>
      <c r="Q162" s="13"/>
      <c r="R162" s="13"/>
      <c r="S162" s="13"/>
      <c r="T162" s="13"/>
      <c r="U162" s="44"/>
      <c r="V162" s="13"/>
      <c r="W162" s="13"/>
      <c r="AC162" s="13"/>
      <c r="AE162" s="13"/>
      <c r="AF162" s="13"/>
      <c r="AG162" s="13"/>
      <c r="AH162" s="13"/>
      <c r="AI162" s="13"/>
      <c r="AJ162" s="44"/>
      <c r="AK162" s="13"/>
      <c r="AR162" s="13"/>
    </row>
    <row r="163" spans="1:44" x14ac:dyDescent="0.25">
      <c r="A163"/>
      <c r="C163" s="13"/>
      <c r="D163" s="13"/>
      <c r="E163" s="13"/>
      <c r="F163" s="13"/>
      <c r="G163" s="44"/>
      <c r="H163" s="13"/>
      <c r="I163" s="13"/>
      <c r="O163" s="13"/>
      <c r="Q163" s="13"/>
      <c r="R163" s="13"/>
      <c r="S163" s="13"/>
      <c r="T163" s="13"/>
      <c r="U163" s="44"/>
      <c r="V163" s="13"/>
      <c r="W163" s="13"/>
      <c r="AC163" s="13"/>
      <c r="AE163" s="13"/>
      <c r="AF163" s="13"/>
      <c r="AG163" s="13"/>
      <c r="AH163" s="13"/>
      <c r="AI163" s="13"/>
      <c r="AJ163" s="44"/>
      <c r="AK163" s="13"/>
      <c r="AR163" s="13"/>
    </row>
    <row r="164" spans="1:44" x14ac:dyDescent="0.25">
      <c r="A164"/>
      <c r="C164" s="13"/>
      <c r="D164" s="13"/>
      <c r="E164" s="13"/>
      <c r="F164" s="13"/>
      <c r="G164" s="44"/>
      <c r="H164" s="13"/>
      <c r="I164" s="13"/>
      <c r="O164" s="13"/>
      <c r="Q164" s="13"/>
      <c r="R164" s="13"/>
      <c r="S164" s="13"/>
      <c r="T164" s="13"/>
      <c r="U164" s="44"/>
      <c r="V164" s="13"/>
      <c r="W164" s="13"/>
      <c r="AC164" s="13"/>
      <c r="AE164" s="13"/>
      <c r="AF164" s="13"/>
      <c r="AG164" s="13"/>
      <c r="AH164" s="13"/>
      <c r="AI164" s="13"/>
      <c r="AJ164" s="44"/>
      <c r="AK164" s="13"/>
      <c r="AR164" s="13"/>
    </row>
    <row r="165" spans="1:44" x14ac:dyDescent="0.25">
      <c r="A165"/>
      <c r="C165" s="13"/>
      <c r="D165" s="13"/>
      <c r="E165" s="13"/>
      <c r="F165" s="13"/>
      <c r="G165" s="44"/>
      <c r="H165" s="13"/>
      <c r="I165" s="13"/>
      <c r="O165" s="13"/>
      <c r="Q165" s="13"/>
      <c r="R165" s="13"/>
      <c r="S165" s="13"/>
      <c r="T165" s="13"/>
      <c r="U165" s="44"/>
      <c r="V165" s="13"/>
      <c r="W165" s="13"/>
      <c r="AC165" s="13"/>
      <c r="AE165" s="13"/>
      <c r="AF165" s="13"/>
      <c r="AG165" s="13"/>
      <c r="AH165" s="13"/>
      <c r="AI165" s="13"/>
      <c r="AJ165" s="44"/>
      <c r="AK165" s="13"/>
      <c r="AR165" s="13"/>
    </row>
    <row r="166" spans="1:44" x14ac:dyDescent="0.25">
      <c r="A166"/>
      <c r="C166" s="13"/>
      <c r="D166" s="13"/>
      <c r="E166" s="13"/>
      <c r="F166" s="13"/>
      <c r="G166" s="44"/>
      <c r="H166" s="13"/>
      <c r="I166" s="13"/>
      <c r="O166" s="13"/>
      <c r="Q166" s="13"/>
      <c r="R166" s="13"/>
      <c r="S166" s="13"/>
      <c r="T166" s="13"/>
      <c r="U166" s="44"/>
      <c r="V166" s="13"/>
      <c r="W166" s="13"/>
      <c r="AC166" s="13"/>
      <c r="AE166" s="13"/>
      <c r="AF166" s="13"/>
      <c r="AG166" s="13"/>
      <c r="AH166" s="13"/>
      <c r="AI166" s="13"/>
      <c r="AJ166" s="44"/>
      <c r="AK166" s="13"/>
      <c r="AR166" s="13"/>
    </row>
    <row r="167" spans="1:44" x14ac:dyDescent="0.25">
      <c r="A167"/>
      <c r="C167" s="13"/>
      <c r="D167" s="13"/>
      <c r="E167" s="13"/>
      <c r="F167" s="13"/>
      <c r="G167" s="44"/>
      <c r="H167" s="13"/>
      <c r="I167" s="13"/>
      <c r="O167" s="13"/>
      <c r="Q167" s="13"/>
      <c r="R167" s="13"/>
      <c r="S167" s="13"/>
      <c r="T167" s="13"/>
      <c r="U167" s="44"/>
      <c r="V167" s="13"/>
      <c r="W167" s="13"/>
      <c r="AC167" s="13"/>
      <c r="AE167" s="13"/>
      <c r="AF167" s="13"/>
      <c r="AG167" s="13"/>
      <c r="AH167" s="13"/>
      <c r="AI167" s="13"/>
      <c r="AJ167" s="44"/>
      <c r="AK167" s="13"/>
      <c r="AR167" s="13"/>
    </row>
    <row r="168" spans="1:44" x14ac:dyDescent="0.25">
      <c r="A168"/>
      <c r="C168" s="13"/>
      <c r="D168" s="13"/>
      <c r="E168" s="13"/>
      <c r="F168" s="13"/>
      <c r="G168" s="44"/>
      <c r="H168" s="13"/>
      <c r="I168" s="13"/>
      <c r="O168" s="13"/>
      <c r="Q168" s="13"/>
      <c r="R168" s="13"/>
      <c r="S168" s="13"/>
      <c r="T168" s="13"/>
      <c r="U168" s="44"/>
      <c r="V168" s="13"/>
      <c r="W168" s="13"/>
      <c r="AC168" s="13"/>
      <c r="AE168" s="13"/>
      <c r="AF168" s="13"/>
      <c r="AG168" s="13"/>
      <c r="AH168" s="13"/>
      <c r="AI168" s="13"/>
      <c r="AJ168" s="44"/>
      <c r="AK168" s="13"/>
      <c r="AR168" s="13"/>
    </row>
    <row r="169" spans="1:44" x14ac:dyDescent="0.25">
      <c r="A169"/>
      <c r="C169" s="13"/>
      <c r="D169" s="13"/>
      <c r="E169" s="13"/>
      <c r="F169" s="13"/>
      <c r="G169" s="44"/>
      <c r="H169" s="13"/>
      <c r="I169" s="13"/>
      <c r="O169" s="13"/>
      <c r="Q169" s="13"/>
      <c r="R169" s="13"/>
      <c r="S169" s="13"/>
      <c r="T169" s="13"/>
      <c r="U169" s="44"/>
      <c r="V169" s="13"/>
      <c r="W169" s="13"/>
      <c r="AC169" s="13"/>
      <c r="AE169" s="13"/>
      <c r="AF169" s="13"/>
      <c r="AG169" s="13"/>
      <c r="AH169" s="13"/>
      <c r="AI169" s="13"/>
      <c r="AJ169" s="44"/>
      <c r="AK169" s="13"/>
      <c r="AR169" s="13"/>
    </row>
    <row r="170" spans="1:44" x14ac:dyDescent="0.25">
      <c r="A170"/>
      <c r="C170" s="13"/>
      <c r="D170" s="13"/>
      <c r="E170" s="13"/>
      <c r="F170" s="13"/>
      <c r="G170" s="44"/>
      <c r="H170" s="13"/>
      <c r="I170" s="13"/>
      <c r="O170" s="13"/>
      <c r="Q170" s="13"/>
      <c r="R170" s="13"/>
      <c r="S170" s="13"/>
      <c r="T170" s="13"/>
      <c r="U170" s="44"/>
      <c r="V170" s="13"/>
      <c r="W170" s="13"/>
      <c r="AC170" s="13"/>
      <c r="AE170" s="13"/>
      <c r="AF170" s="13"/>
      <c r="AG170" s="13"/>
      <c r="AH170" s="13"/>
      <c r="AI170" s="13"/>
      <c r="AJ170" s="44"/>
      <c r="AK170" s="13"/>
      <c r="AR170" s="13"/>
    </row>
    <row r="171" spans="1:44" x14ac:dyDescent="0.25">
      <c r="A171"/>
      <c r="C171" s="13"/>
      <c r="D171" s="13"/>
      <c r="E171" s="13"/>
      <c r="F171" s="13"/>
      <c r="G171" s="44"/>
      <c r="H171" s="13"/>
      <c r="I171" s="13"/>
      <c r="O171" s="13"/>
      <c r="Q171" s="13"/>
      <c r="R171" s="13"/>
      <c r="S171" s="13"/>
      <c r="T171" s="13"/>
      <c r="U171" s="44"/>
      <c r="V171" s="13"/>
      <c r="W171" s="13"/>
      <c r="AC171" s="13"/>
      <c r="AE171" s="13"/>
      <c r="AF171" s="13"/>
      <c r="AG171" s="13"/>
      <c r="AH171" s="13"/>
      <c r="AI171" s="13"/>
      <c r="AJ171" s="44"/>
      <c r="AK171" s="13"/>
      <c r="AR171" s="13"/>
    </row>
    <row r="172" spans="1:44" x14ac:dyDescent="0.25">
      <c r="A172"/>
      <c r="C172" s="13"/>
      <c r="D172" s="13"/>
      <c r="E172" s="13"/>
      <c r="F172" s="13"/>
      <c r="G172" s="44"/>
      <c r="H172" s="13"/>
      <c r="I172" s="13"/>
      <c r="O172" s="13"/>
      <c r="Q172" s="13"/>
      <c r="R172" s="13"/>
      <c r="S172" s="13"/>
      <c r="T172" s="13"/>
      <c r="U172" s="44"/>
      <c r="V172" s="13"/>
      <c r="W172" s="13"/>
      <c r="AC172" s="13"/>
      <c r="AE172" s="13"/>
      <c r="AF172" s="13"/>
      <c r="AG172" s="13"/>
      <c r="AH172" s="13"/>
      <c r="AI172" s="13"/>
      <c r="AJ172" s="44"/>
      <c r="AK172" s="13"/>
      <c r="AR172" s="13"/>
    </row>
    <row r="173" spans="1:44" x14ac:dyDescent="0.25">
      <c r="A173"/>
      <c r="C173" s="13"/>
      <c r="D173" s="13"/>
      <c r="E173" s="13"/>
      <c r="F173" s="13"/>
      <c r="G173" s="44"/>
      <c r="H173" s="13"/>
      <c r="I173" s="13"/>
      <c r="O173" s="13"/>
      <c r="Q173" s="13"/>
      <c r="R173" s="13"/>
      <c r="S173" s="13"/>
      <c r="T173" s="13"/>
      <c r="U173" s="44"/>
      <c r="V173" s="13"/>
      <c r="W173" s="13"/>
      <c r="AC173" s="13"/>
      <c r="AE173" s="13"/>
      <c r="AF173" s="13"/>
      <c r="AG173" s="13"/>
      <c r="AH173" s="13"/>
      <c r="AI173" s="13"/>
      <c r="AJ173" s="44"/>
      <c r="AK173" s="13"/>
      <c r="AR173" s="13"/>
    </row>
    <row r="174" spans="1:44" x14ac:dyDescent="0.25">
      <c r="A174"/>
      <c r="C174" s="13"/>
      <c r="D174" s="13"/>
      <c r="E174" s="13"/>
      <c r="F174" s="13"/>
      <c r="G174" s="44"/>
      <c r="H174" s="13"/>
      <c r="I174" s="13"/>
      <c r="O174" s="13"/>
      <c r="Q174" s="13"/>
      <c r="R174" s="13"/>
      <c r="S174" s="13"/>
      <c r="T174" s="13"/>
      <c r="U174" s="44"/>
      <c r="V174" s="13"/>
      <c r="W174" s="13"/>
      <c r="AC174" s="13"/>
      <c r="AE174" s="13"/>
      <c r="AF174" s="13"/>
      <c r="AG174" s="13"/>
      <c r="AH174" s="13"/>
      <c r="AI174" s="13"/>
      <c r="AJ174" s="44"/>
      <c r="AK174" s="13"/>
      <c r="AR174" s="13"/>
    </row>
    <row r="175" spans="1:44" x14ac:dyDescent="0.25">
      <c r="A175"/>
      <c r="C175" s="13"/>
      <c r="D175" s="13"/>
      <c r="E175" s="13"/>
      <c r="Q175" s="13"/>
      <c r="R175" s="13"/>
      <c r="S175" s="13"/>
      <c r="AE175" s="13"/>
      <c r="AF175" s="13"/>
      <c r="AG175" s="13"/>
      <c r="AH175" s="13"/>
    </row>
    <row r="176" spans="1:44" x14ac:dyDescent="0.25">
      <c r="A176"/>
      <c r="C176" s="13"/>
      <c r="D176" s="13"/>
      <c r="E176" s="13"/>
      <c r="Q176" s="13"/>
      <c r="R176" s="13"/>
      <c r="S176" s="13"/>
      <c r="AE176" s="13"/>
      <c r="AF176" s="13"/>
      <c r="AG176" s="13"/>
      <c r="AH176" s="13"/>
    </row>
    <row r="177" spans="1:34" x14ac:dyDescent="0.25">
      <c r="A177"/>
      <c r="C177" s="13"/>
      <c r="D177" s="13"/>
      <c r="E177" s="13"/>
      <c r="Q177" s="13"/>
      <c r="R177" s="13"/>
      <c r="S177" s="13"/>
      <c r="AE177" s="13"/>
      <c r="AF177" s="13"/>
      <c r="AG177" s="13"/>
      <c r="AH177" s="13"/>
    </row>
    <row r="178" spans="1:34" x14ac:dyDescent="0.25">
      <c r="A178"/>
      <c r="C178" s="13"/>
      <c r="D178" s="13"/>
      <c r="E178" s="13"/>
      <c r="Q178" s="13"/>
      <c r="R178" s="13"/>
      <c r="S178" s="13"/>
      <c r="AE178" s="13"/>
      <c r="AF178" s="13"/>
      <c r="AG178" s="13"/>
      <c r="AH178" s="13"/>
    </row>
    <row r="179" spans="1:34" x14ac:dyDescent="0.25">
      <c r="A179"/>
      <c r="C179" s="13"/>
      <c r="D179" s="13"/>
      <c r="E179" s="13"/>
      <c r="Q179" s="13"/>
      <c r="R179" s="13"/>
      <c r="S179" s="13"/>
      <c r="AE179" s="13"/>
      <c r="AF179" s="13"/>
      <c r="AG179" s="13"/>
      <c r="AH179" s="13"/>
    </row>
    <row r="180" spans="1:34" x14ac:dyDescent="0.25">
      <c r="A180"/>
      <c r="C180" s="13"/>
      <c r="D180" s="13"/>
      <c r="E180" s="13"/>
      <c r="Q180" s="13"/>
      <c r="R180" s="13"/>
      <c r="S180" s="13"/>
      <c r="AE180" s="13"/>
      <c r="AF180" s="13"/>
      <c r="AG180" s="13"/>
      <c r="AH180" s="13"/>
    </row>
    <row r="181" spans="1:34" x14ac:dyDescent="0.25">
      <c r="A181"/>
      <c r="C181" s="13"/>
      <c r="D181" s="13"/>
      <c r="E181" s="13"/>
      <c r="Q181" s="13"/>
      <c r="R181" s="13"/>
      <c r="S181" s="13"/>
      <c r="AE181" s="13"/>
      <c r="AF181" s="13"/>
      <c r="AG181" s="13"/>
      <c r="AH181" s="13"/>
    </row>
    <row r="182" spans="1:34" x14ac:dyDescent="0.25">
      <c r="A182"/>
      <c r="C182" s="13"/>
      <c r="D182" s="13"/>
      <c r="E182" s="13"/>
      <c r="Q182" s="13"/>
      <c r="R182" s="13"/>
      <c r="S182" s="13"/>
      <c r="AE182" s="13"/>
      <c r="AF182" s="13"/>
      <c r="AG182" s="13"/>
      <c r="AH182" s="13"/>
    </row>
    <row r="183" spans="1:34" x14ac:dyDescent="0.25">
      <c r="A183"/>
      <c r="C183" s="13"/>
      <c r="D183" s="13"/>
      <c r="E183" s="13"/>
      <c r="Q183" s="13"/>
      <c r="R183" s="13"/>
      <c r="S183" s="13"/>
      <c r="AE183" s="13"/>
      <c r="AF183" s="13"/>
      <c r="AG183" s="13"/>
      <c r="AH183" s="13"/>
    </row>
    <row r="184" spans="1:34" x14ac:dyDescent="0.25">
      <c r="A184"/>
      <c r="C184" s="13"/>
      <c r="D184" s="13"/>
      <c r="E184" s="13"/>
      <c r="Q184" s="13"/>
      <c r="R184" s="13"/>
      <c r="S184" s="13"/>
      <c r="AE184" s="13"/>
      <c r="AF184" s="13"/>
      <c r="AG184" s="13"/>
      <c r="AH184" s="13"/>
    </row>
    <row r="185" spans="1:34" x14ac:dyDescent="0.25">
      <c r="A185"/>
      <c r="C185" s="13"/>
      <c r="D185" s="13"/>
      <c r="E185" s="13"/>
      <c r="Q185" s="13"/>
      <c r="R185" s="13"/>
      <c r="S185" s="13"/>
      <c r="AE185" s="13"/>
      <c r="AF185" s="13"/>
      <c r="AG185" s="13"/>
      <c r="AH185" s="13"/>
    </row>
    <row r="186" spans="1:34" x14ac:dyDescent="0.25">
      <c r="A186"/>
      <c r="C186" s="13"/>
      <c r="D186" s="13"/>
      <c r="E186" s="13"/>
      <c r="Q186" s="13"/>
      <c r="R186" s="13"/>
      <c r="S186" s="13"/>
      <c r="AE186" s="13"/>
      <c r="AF186" s="13"/>
      <c r="AG186" s="13"/>
      <c r="AH186" s="13"/>
    </row>
    <row r="187" spans="1:34" x14ac:dyDescent="0.25">
      <c r="A187"/>
      <c r="C187" s="13"/>
      <c r="D187" s="13"/>
      <c r="E187" s="13"/>
      <c r="Q187" s="13"/>
      <c r="R187" s="13"/>
      <c r="S187" s="13"/>
      <c r="AE187" s="13"/>
      <c r="AF187" s="13"/>
      <c r="AG187" s="13"/>
      <c r="AH187" s="13"/>
    </row>
    <row r="188" spans="1:34" x14ac:dyDescent="0.25">
      <c r="A188"/>
      <c r="C188" s="13"/>
      <c r="D188" s="13"/>
      <c r="E188" s="13"/>
      <c r="Q188" s="13"/>
      <c r="R188" s="13"/>
      <c r="S188" s="13"/>
      <c r="AE188" s="13"/>
      <c r="AF188" s="13"/>
      <c r="AG188" s="13"/>
      <c r="AH188" s="13"/>
    </row>
    <row r="189" spans="1:34" x14ac:dyDescent="0.25">
      <c r="A189"/>
      <c r="C189" s="13"/>
      <c r="D189" s="13"/>
      <c r="E189" s="13"/>
      <c r="Q189" s="13"/>
      <c r="R189" s="13"/>
      <c r="S189" s="13"/>
      <c r="AE189" s="13"/>
      <c r="AF189" s="13"/>
      <c r="AG189" s="13"/>
      <c r="AH189" s="13"/>
    </row>
    <row r="190" spans="1:34" x14ac:dyDescent="0.25">
      <c r="A190"/>
      <c r="C190" s="13"/>
      <c r="D190" s="13"/>
      <c r="E190" s="13"/>
      <c r="Q190" s="13"/>
      <c r="R190" s="13"/>
      <c r="S190" s="13"/>
      <c r="AE190" s="13"/>
      <c r="AF190" s="13"/>
      <c r="AG190" s="13"/>
      <c r="AH190" s="13"/>
    </row>
    <row r="191" spans="1:34" x14ac:dyDescent="0.25">
      <c r="A191"/>
      <c r="C191" s="13"/>
      <c r="D191" s="13"/>
      <c r="E191" s="13"/>
      <c r="Q191" s="13"/>
      <c r="R191" s="13"/>
      <c r="S191" s="13"/>
      <c r="AE191" s="13"/>
      <c r="AF191" s="13"/>
      <c r="AG191" s="13"/>
      <c r="AH191" s="13"/>
    </row>
    <row r="192" spans="1:34" x14ac:dyDescent="0.25">
      <c r="A192"/>
      <c r="C192" s="13"/>
      <c r="D192" s="13"/>
      <c r="E192" s="13"/>
      <c r="Q192" s="13"/>
      <c r="R192" s="13"/>
      <c r="S192" s="13"/>
      <c r="AE192" s="13"/>
      <c r="AF192" s="13"/>
      <c r="AG192" s="13"/>
      <c r="AH192" s="13"/>
    </row>
    <row r="193" spans="1:34" x14ac:dyDescent="0.25">
      <c r="A193"/>
      <c r="C193" s="13"/>
      <c r="D193" s="13"/>
      <c r="E193" s="13"/>
      <c r="Q193" s="13"/>
      <c r="R193" s="13"/>
      <c r="S193" s="13"/>
      <c r="AE193" s="13"/>
      <c r="AF193" s="13"/>
      <c r="AG193" s="13"/>
      <c r="AH193" s="13"/>
    </row>
    <row r="194" spans="1:34" x14ac:dyDescent="0.25">
      <c r="A194"/>
      <c r="C194" s="13"/>
      <c r="D194" s="13"/>
      <c r="E194" s="13"/>
      <c r="Q194" s="13"/>
      <c r="R194" s="13"/>
      <c r="S194" s="13"/>
      <c r="AE194" s="13"/>
      <c r="AF194" s="13"/>
      <c r="AG194" s="13"/>
      <c r="AH194" s="13"/>
    </row>
    <row r="195" spans="1:34" x14ac:dyDescent="0.25">
      <c r="A195"/>
      <c r="C195" s="13"/>
      <c r="D195" s="13"/>
      <c r="E195" s="13"/>
      <c r="Q195" s="13"/>
      <c r="R195" s="13"/>
      <c r="S195" s="13"/>
      <c r="AE195" s="13"/>
      <c r="AF195" s="13"/>
      <c r="AG195" s="13"/>
      <c r="AH195" s="13"/>
    </row>
    <row r="196" spans="1:34" x14ac:dyDescent="0.25">
      <c r="A196"/>
      <c r="C196" s="13"/>
      <c r="D196" s="13"/>
      <c r="E196" s="13"/>
      <c r="Q196" s="13"/>
      <c r="R196" s="13"/>
      <c r="S196" s="13"/>
      <c r="AE196" s="13"/>
      <c r="AF196" s="13"/>
      <c r="AG196" s="13"/>
      <c r="AH196" s="13"/>
    </row>
    <row r="197" spans="1:34" x14ac:dyDescent="0.25">
      <c r="A197"/>
      <c r="C197" s="13"/>
      <c r="D197" s="13"/>
      <c r="E197" s="13"/>
      <c r="Q197" s="13"/>
      <c r="R197" s="13"/>
      <c r="S197" s="13"/>
      <c r="AE197" s="13"/>
      <c r="AF197" s="13"/>
      <c r="AG197" s="13"/>
      <c r="AH197" s="13"/>
    </row>
    <row r="198" spans="1:34" x14ac:dyDescent="0.25">
      <c r="A198"/>
      <c r="C198" s="13"/>
      <c r="D198" s="13"/>
      <c r="E198" s="13"/>
      <c r="Q198" s="13"/>
      <c r="R198" s="13"/>
      <c r="S198" s="13"/>
      <c r="AE198" s="13"/>
      <c r="AF198" s="13"/>
      <c r="AG198" s="13"/>
      <c r="AH198" s="13"/>
    </row>
    <row r="199" spans="1:34" x14ac:dyDescent="0.25">
      <c r="A199"/>
      <c r="C199" s="13"/>
      <c r="D199" s="13"/>
      <c r="E199" s="13"/>
      <c r="Q199" s="13"/>
      <c r="R199" s="13"/>
      <c r="S199" s="13"/>
      <c r="AE199" s="13"/>
      <c r="AF199" s="13"/>
      <c r="AG199" s="13"/>
      <c r="AH199" s="13"/>
    </row>
    <row r="200" spans="1:34" x14ac:dyDescent="0.25">
      <c r="A200"/>
      <c r="C200" s="13"/>
      <c r="D200" s="13"/>
      <c r="E200" s="13"/>
      <c r="Q200" s="13"/>
      <c r="R200" s="13"/>
      <c r="S200" s="13"/>
      <c r="AE200" s="13"/>
      <c r="AF200" s="13"/>
      <c r="AG200" s="13"/>
      <c r="AH200" s="13"/>
    </row>
    <row r="201" spans="1:34" x14ac:dyDescent="0.25">
      <c r="A201"/>
      <c r="C201" s="13"/>
      <c r="D201" s="13"/>
      <c r="E201" s="13"/>
      <c r="Q201" s="13"/>
      <c r="R201" s="13"/>
      <c r="S201" s="13"/>
      <c r="AE201" s="13"/>
      <c r="AF201" s="13"/>
      <c r="AG201" s="13"/>
      <c r="AH201" s="13"/>
    </row>
    <row r="202" spans="1:34" x14ac:dyDescent="0.25">
      <c r="A202"/>
      <c r="C202" s="13"/>
      <c r="D202" s="13"/>
      <c r="E202" s="13"/>
      <c r="Q202" s="13"/>
      <c r="R202" s="13"/>
      <c r="S202" s="13"/>
      <c r="AE202" s="13"/>
      <c r="AF202" s="13"/>
      <c r="AG202" s="13"/>
      <c r="AH202" s="13"/>
    </row>
    <row r="203" spans="1:34" x14ac:dyDescent="0.25">
      <c r="A203"/>
      <c r="C203" s="13"/>
      <c r="D203" s="13"/>
      <c r="E203" s="13"/>
      <c r="Q203" s="13"/>
      <c r="R203" s="13"/>
      <c r="S203" s="13"/>
      <c r="AE203" s="13"/>
      <c r="AF203" s="13"/>
      <c r="AG203" s="13"/>
      <c r="AH203" s="13"/>
    </row>
    <row r="204" spans="1:34" x14ac:dyDescent="0.25">
      <c r="A204"/>
      <c r="C204" s="13"/>
      <c r="D204" s="13"/>
      <c r="E204" s="13"/>
      <c r="Q204" s="13"/>
      <c r="R204" s="13"/>
      <c r="S204" s="13"/>
      <c r="AE204" s="13"/>
      <c r="AF204" s="13"/>
      <c r="AG204" s="13"/>
      <c r="AH204" s="13"/>
    </row>
    <row r="205" spans="1:34" x14ac:dyDescent="0.25">
      <c r="A205"/>
      <c r="C205" s="13"/>
      <c r="D205" s="13"/>
      <c r="E205" s="13"/>
      <c r="Q205" s="13"/>
      <c r="R205" s="13"/>
      <c r="S205" s="13"/>
      <c r="AE205" s="13"/>
      <c r="AF205" s="13"/>
      <c r="AG205" s="13"/>
      <c r="AH205" s="13"/>
    </row>
    <row r="206" spans="1:34" x14ac:dyDescent="0.25">
      <c r="A206"/>
      <c r="C206" s="13"/>
      <c r="D206" s="13"/>
      <c r="E206" s="13"/>
      <c r="Q206" s="13"/>
      <c r="R206" s="13"/>
      <c r="S206" s="13"/>
      <c r="AE206" s="13"/>
      <c r="AF206" s="13"/>
      <c r="AG206" s="13"/>
      <c r="AH206" s="13"/>
    </row>
    <row r="207" spans="1:34" x14ac:dyDescent="0.25">
      <c r="A207"/>
      <c r="C207" s="13"/>
      <c r="D207" s="13"/>
      <c r="E207" s="13"/>
      <c r="Q207" s="13"/>
      <c r="R207" s="13"/>
      <c r="S207" s="13"/>
      <c r="AE207" s="13"/>
      <c r="AF207" s="13"/>
      <c r="AG207" s="13"/>
      <c r="AH207" s="13"/>
    </row>
    <row r="208" spans="1:34" x14ac:dyDescent="0.25">
      <c r="A208"/>
      <c r="C208" s="13"/>
      <c r="D208" s="13"/>
      <c r="E208" s="13"/>
      <c r="Q208" s="13"/>
      <c r="R208" s="13"/>
      <c r="S208" s="13"/>
      <c r="AE208" s="13"/>
      <c r="AF208" s="13"/>
      <c r="AG208" s="13"/>
      <c r="AH208" s="13"/>
    </row>
    <row r="209" spans="1:34" x14ac:dyDescent="0.25">
      <c r="A209"/>
      <c r="C209" s="13"/>
      <c r="D209" s="13"/>
      <c r="E209" s="13"/>
      <c r="Q209" s="13"/>
      <c r="R209" s="13"/>
      <c r="S209" s="13"/>
      <c r="AE209" s="13"/>
      <c r="AF209" s="13"/>
      <c r="AG209" s="13"/>
      <c r="AH209" s="13"/>
    </row>
    <row r="210" spans="1:34" x14ac:dyDescent="0.25">
      <c r="A210"/>
      <c r="C210" s="13"/>
      <c r="D210" s="13"/>
      <c r="E210" s="13"/>
      <c r="Q210" s="13"/>
      <c r="R210" s="13"/>
      <c r="S210" s="13"/>
      <c r="AE210" s="13"/>
      <c r="AF210" s="13"/>
      <c r="AG210" s="13"/>
      <c r="AH210" s="13"/>
    </row>
    <row r="211" spans="1:34" x14ac:dyDescent="0.25">
      <c r="A211"/>
      <c r="C211" s="13"/>
      <c r="D211" s="13"/>
      <c r="E211" s="13"/>
      <c r="Q211" s="13"/>
      <c r="R211" s="13"/>
      <c r="S211" s="13"/>
      <c r="AE211" s="13"/>
      <c r="AF211" s="13"/>
      <c r="AG211" s="13"/>
      <c r="AH211" s="13"/>
    </row>
    <row r="212" spans="1:34" x14ac:dyDescent="0.25">
      <c r="A212"/>
      <c r="C212" s="13"/>
      <c r="D212" s="13"/>
      <c r="E212" s="13"/>
      <c r="Q212" s="13"/>
      <c r="R212" s="13"/>
      <c r="S212" s="13"/>
      <c r="AE212" s="13"/>
      <c r="AF212" s="13"/>
      <c r="AG212" s="13"/>
      <c r="AH212" s="13"/>
    </row>
    <row r="213" spans="1:34" x14ac:dyDescent="0.25">
      <c r="A213"/>
      <c r="C213" s="13"/>
      <c r="D213" s="13"/>
      <c r="E213" s="13"/>
      <c r="Q213" s="13"/>
      <c r="R213" s="13"/>
      <c r="S213" s="13"/>
      <c r="AE213" s="13"/>
      <c r="AF213" s="13"/>
      <c r="AG213" s="13"/>
      <c r="AH213" s="13"/>
    </row>
    <row r="214" spans="1:34" x14ac:dyDescent="0.25">
      <c r="A214"/>
      <c r="C214" s="13"/>
      <c r="D214" s="13"/>
      <c r="E214" s="13"/>
      <c r="Q214" s="13"/>
      <c r="R214" s="13"/>
      <c r="S214" s="13"/>
      <c r="AE214" s="13"/>
      <c r="AF214" s="13"/>
      <c r="AG214" s="13"/>
      <c r="AH214" s="13"/>
    </row>
    <row r="215" spans="1:34" x14ac:dyDescent="0.25">
      <c r="A215"/>
      <c r="C215" s="13"/>
      <c r="D215" s="13"/>
      <c r="E215" s="13"/>
      <c r="Q215" s="13"/>
      <c r="R215" s="13"/>
      <c r="S215" s="13"/>
      <c r="AE215" s="13"/>
      <c r="AF215" s="13"/>
      <c r="AG215" s="13"/>
      <c r="AH215" s="13"/>
    </row>
    <row r="216" spans="1:34" x14ac:dyDescent="0.25">
      <c r="A216"/>
      <c r="C216" s="13"/>
      <c r="D216" s="13"/>
      <c r="E216" s="13"/>
      <c r="Q216" s="13"/>
      <c r="R216" s="13"/>
      <c r="S216" s="13"/>
      <c r="AE216" s="13"/>
      <c r="AF216" s="13"/>
      <c r="AG216" s="13"/>
      <c r="AH216" s="13"/>
    </row>
    <row r="217" spans="1:34" x14ac:dyDescent="0.25">
      <c r="A217"/>
      <c r="C217" s="13"/>
      <c r="D217" s="13"/>
      <c r="E217" s="13"/>
      <c r="Q217" s="13"/>
      <c r="R217" s="13"/>
      <c r="S217" s="13"/>
      <c r="AE217" s="13"/>
      <c r="AF217" s="13"/>
      <c r="AG217" s="13"/>
      <c r="AH217" s="13"/>
    </row>
    <row r="218" spans="1:34" x14ac:dyDescent="0.25">
      <c r="A218"/>
      <c r="C218" s="13"/>
      <c r="D218" s="13"/>
      <c r="E218" s="13"/>
      <c r="Q218" s="13"/>
      <c r="R218" s="13"/>
      <c r="S218" s="13"/>
      <c r="AE218" s="13"/>
      <c r="AF218" s="13"/>
      <c r="AG218" s="13"/>
      <c r="AH218" s="13"/>
    </row>
    <row r="219" spans="1:34" x14ac:dyDescent="0.25">
      <c r="A219"/>
      <c r="C219" s="13"/>
      <c r="D219" s="13"/>
      <c r="E219" s="13"/>
      <c r="Q219" s="13"/>
      <c r="R219" s="13"/>
      <c r="S219" s="13"/>
      <c r="AE219" s="13"/>
      <c r="AF219" s="13"/>
      <c r="AG219" s="13"/>
      <c r="AH219" s="13"/>
    </row>
    <row r="220" spans="1:34" x14ac:dyDescent="0.25">
      <c r="A220"/>
      <c r="C220" s="13"/>
      <c r="D220" s="13"/>
      <c r="E220" s="13"/>
      <c r="Q220" s="13"/>
      <c r="R220" s="13"/>
      <c r="S220" s="13"/>
      <c r="AE220" s="13"/>
      <c r="AF220" s="13"/>
      <c r="AG220" s="13"/>
      <c r="AH220" s="13"/>
    </row>
    <row r="221" spans="1:34" x14ac:dyDescent="0.25">
      <c r="A221"/>
      <c r="C221" s="13"/>
      <c r="D221" s="13"/>
      <c r="E221" s="13"/>
      <c r="Q221" s="13"/>
      <c r="R221" s="13"/>
      <c r="S221" s="13"/>
      <c r="AE221" s="13"/>
      <c r="AF221" s="13"/>
      <c r="AG221" s="13"/>
      <c r="AH221" s="13"/>
    </row>
    <row r="222" spans="1:34" x14ac:dyDescent="0.25">
      <c r="A222"/>
      <c r="C222" s="13"/>
      <c r="D222" s="13"/>
      <c r="E222" s="13"/>
      <c r="Q222" s="13"/>
      <c r="R222" s="13"/>
      <c r="S222" s="13"/>
      <c r="AE222" s="13"/>
      <c r="AF222" s="13"/>
      <c r="AG222" s="13"/>
      <c r="AH222" s="13"/>
    </row>
    <row r="223" spans="1:34" x14ac:dyDescent="0.25">
      <c r="A223"/>
      <c r="C223" s="13"/>
      <c r="D223" s="13"/>
      <c r="E223" s="13"/>
      <c r="Q223" s="13"/>
      <c r="R223" s="13"/>
      <c r="S223" s="13"/>
      <c r="AE223" s="13"/>
      <c r="AF223" s="13"/>
      <c r="AG223" s="13"/>
      <c r="AH223" s="13"/>
    </row>
    <row r="224" spans="1:34" x14ac:dyDescent="0.25">
      <c r="A224"/>
      <c r="C224" s="13"/>
      <c r="D224" s="13"/>
      <c r="E224" s="13"/>
      <c r="Q224" s="13"/>
      <c r="R224" s="13"/>
      <c r="S224" s="13"/>
      <c r="AE224" s="13"/>
      <c r="AF224" s="13"/>
      <c r="AG224" s="13"/>
      <c r="AH224" s="13"/>
    </row>
    <row r="225" spans="1:34" x14ac:dyDescent="0.25">
      <c r="A225"/>
      <c r="C225" s="13"/>
      <c r="D225" s="13"/>
      <c r="E225" s="13"/>
      <c r="Q225" s="13"/>
      <c r="R225" s="13"/>
      <c r="S225" s="13"/>
      <c r="AE225" s="13"/>
      <c r="AF225" s="13"/>
      <c r="AG225" s="13"/>
      <c r="AH225" s="13"/>
    </row>
    <row r="226" spans="1:34" x14ac:dyDescent="0.25">
      <c r="A226"/>
      <c r="C226" s="13"/>
      <c r="D226" s="13"/>
      <c r="E226" s="13"/>
      <c r="Q226" s="13"/>
      <c r="R226" s="13"/>
      <c r="S226" s="13"/>
      <c r="AE226" s="13"/>
      <c r="AF226" s="13"/>
      <c r="AG226" s="13"/>
      <c r="AH226" s="13"/>
    </row>
    <row r="227" spans="1:34" x14ac:dyDescent="0.25">
      <c r="A227"/>
      <c r="C227" s="13"/>
      <c r="D227" s="13"/>
      <c r="E227" s="13"/>
      <c r="Q227" s="13"/>
      <c r="R227" s="13"/>
      <c r="S227" s="13"/>
      <c r="AE227" s="13"/>
      <c r="AF227" s="13"/>
      <c r="AG227" s="13"/>
      <c r="AH227" s="13"/>
    </row>
    <row r="228" spans="1:34" x14ac:dyDescent="0.25">
      <c r="A228"/>
      <c r="C228" s="13"/>
      <c r="D228" s="13"/>
      <c r="E228" s="13"/>
      <c r="Q228" s="13"/>
      <c r="R228" s="13"/>
      <c r="S228" s="13"/>
      <c r="AE228" s="13"/>
      <c r="AF228" s="13"/>
      <c r="AG228" s="13"/>
      <c r="AH228" s="13"/>
    </row>
    <row r="229" spans="1:34" x14ac:dyDescent="0.25">
      <c r="A229"/>
      <c r="C229" s="13"/>
      <c r="D229" s="13"/>
      <c r="E229" s="13"/>
      <c r="Q229" s="13"/>
      <c r="R229" s="13"/>
      <c r="S229" s="13"/>
      <c r="AE229" s="13"/>
      <c r="AF229" s="13"/>
      <c r="AG229" s="13"/>
      <c r="AH229" s="13"/>
    </row>
    <row r="230" spans="1:34" x14ac:dyDescent="0.25">
      <c r="A230"/>
      <c r="C230" s="13"/>
      <c r="D230" s="13"/>
      <c r="E230" s="13"/>
      <c r="Q230" s="13"/>
      <c r="R230" s="13"/>
      <c r="S230" s="13"/>
      <c r="AE230" s="13"/>
      <c r="AF230" s="13"/>
      <c r="AG230" s="13"/>
      <c r="AH230" s="13"/>
    </row>
    <row r="231" spans="1:34" x14ac:dyDescent="0.25">
      <c r="A231"/>
      <c r="C231" s="13"/>
      <c r="D231" s="13"/>
      <c r="E231" s="13"/>
      <c r="Q231" s="13"/>
      <c r="R231" s="13"/>
      <c r="S231" s="13"/>
      <c r="AE231" s="13"/>
      <c r="AF231" s="13"/>
      <c r="AG231" s="13"/>
      <c r="AH231" s="13"/>
    </row>
    <row r="232" spans="1:34" x14ac:dyDescent="0.25">
      <c r="A232"/>
      <c r="C232" s="13"/>
      <c r="D232" s="13"/>
      <c r="E232" s="13"/>
      <c r="Q232" s="13"/>
      <c r="R232" s="13"/>
      <c r="S232" s="13"/>
      <c r="AE232" s="13"/>
      <c r="AF232" s="13"/>
      <c r="AG232" s="13"/>
      <c r="AH232" s="13"/>
    </row>
    <row r="233" spans="1:34" x14ac:dyDescent="0.25">
      <c r="A233"/>
      <c r="C233" s="13"/>
      <c r="D233" s="13"/>
      <c r="E233" s="13"/>
      <c r="Q233" s="13"/>
      <c r="R233" s="13"/>
      <c r="S233" s="13"/>
      <c r="AE233" s="13"/>
      <c r="AF233" s="13"/>
      <c r="AG233" s="13"/>
      <c r="AH233" s="13"/>
    </row>
    <row r="234" spans="1:34" x14ac:dyDescent="0.25">
      <c r="A234"/>
      <c r="C234" s="13"/>
      <c r="D234" s="13"/>
      <c r="E234" s="13"/>
      <c r="Q234" s="13"/>
      <c r="R234" s="13"/>
      <c r="S234" s="13"/>
      <c r="AE234" s="13"/>
      <c r="AF234" s="13"/>
      <c r="AG234" s="13"/>
      <c r="AH234" s="13"/>
    </row>
    <row r="235" spans="1:34" x14ac:dyDescent="0.25">
      <c r="A235"/>
      <c r="C235" s="13"/>
      <c r="D235" s="13"/>
      <c r="E235" s="13"/>
      <c r="Q235" s="13"/>
      <c r="R235" s="13"/>
      <c r="S235" s="13"/>
      <c r="AE235" s="13"/>
      <c r="AF235" s="13"/>
      <c r="AG235" s="13"/>
      <c r="AH235" s="13"/>
    </row>
    <row r="236" spans="1:34" x14ac:dyDescent="0.25">
      <c r="A236"/>
      <c r="C236" s="13"/>
      <c r="D236" s="13"/>
      <c r="E236" s="13"/>
      <c r="Q236" s="13"/>
      <c r="R236" s="13"/>
      <c r="S236" s="13"/>
      <c r="AE236" s="13"/>
      <c r="AF236" s="13"/>
      <c r="AG236" s="13"/>
      <c r="AH236" s="13"/>
    </row>
    <row r="237" spans="1:34" x14ac:dyDescent="0.25">
      <c r="A237"/>
      <c r="C237" s="13"/>
      <c r="D237" s="13"/>
      <c r="E237" s="13"/>
      <c r="Q237" s="13"/>
      <c r="R237" s="13"/>
      <c r="S237" s="13"/>
      <c r="AE237" s="13"/>
      <c r="AF237" s="13"/>
      <c r="AG237" s="13"/>
      <c r="AH237" s="13"/>
    </row>
    <row r="238" spans="1:34" x14ac:dyDescent="0.25">
      <c r="A238"/>
      <c r="C238" s="13"/>
      <c r="D238" s="13"/>
      <c r="E238" s="13"/>
      <c r="Q238" s="13"/>
      <c r="R238" s="13"/>
      <c r="S238" s="13"/>
      <c r="AE238" s="13"/>
      <c r="AF238" s="13"/>
      <c r="AG238" s="13"/>
      <c r="AH238" s="13"/>
    </row>
    <row r="239" spans="1:34" x14ac:dyDescent="0.25">
      <c r="A239"/>
      <c r="C239" s="13"/>
      <c r="D239" s="13"/>
      <c r="E239" s="13"/>
      <c r="Q239" s="13"/>
      <c r="R239" s="13"/>
      <c r="S239" s="13"/>
      <c r="AE239" s="13"/>
      <c r="AF239" s="13"/>
      <c r="AG239" s="13"/>
      <c r="AH239" s="13"/>
    </row>
    <row r="240" spans="1:34" x14ac:dyDescent="0.25">
      <c r="A240"/>
      <c r="C240" s="13"/>
      <c r="D240" s="13"/>
      <c r="E240" s="13"/>
      <c r="Q240" s="13"/>
      <c r="R240" s="13"/>
      <c r="S240" s="13"/>
      <c r="AE240" s="13"/>
      <c r="AF240" s="13"/>
      <c r="AG240" s="13"/>
      <c r="AH240" s="13"/>
    </row>
    <row r="241" spans="1:34" x14ac:dyDescent="0.25">
      <c r="A241"/>
      <c r="C241" s="13"/>
      <c r="D241" s="13"/>
      <c r="E241" s="13"/>
      <c r="Q241" s="13"/>
      <c r="R241" s="13"/>
      <c r="S241" s="13"/>
      <c r="AE241" s="13"/>
      <c r="AF241" s="13"/>
      <c r="AG241" s="13"/>
      <c r="AH241" s="13"/>
    </row>
    <row r="242" spans="1:34" x14ac:dyDescent="0.25">
      <c r="A242"/>
      <c r="C242" s="13"/>
      <c r="D242" s="13"/>
      <c r="E242" s="13"/>
      <c r="Q242" s="13"/>
      <c r="R242" s="13"/>
      <c r="S242" s="13"/>
      <c r="AE242" s="13"/>
      <c r="AF242" s="13"/>
      <c r="AG242" s="13"/>
      <c r="AH242" s="13"/>
    </row>
    <row r="243" spans="1:34" x14ac:dyDescent="0.25">
      <c r="A243"/>
      <c r="C243" s="13"/>
      <c r="D243" s="13"/>
      <c r="E243" s="13"/>
      <c r="Q243" s="13"/>
      <c r="R243" s="13"/>
      <c r="S243" s="13"/>
      <c r="AE243" s="13"/>
      <c r="AF243" s="13"/>
      <c r="AG243" s="13"/>
      <c r="AH243" s="13"/>
    </row>
    <row r="244" spans="1:34" x14ac:dyDescent="0.25">
      <c r="A244"/>
      <c r="C244" s="13"/>
      <c r="D244" s="13"/>
      <c r="E244" s="13"/>
      <c r="Q244" s="13"/>
      <c r="R244" s="13"/>
      <c r="S244" s="13"/>
      <c r="AE244" s="13"/>
      <c r="AF244" s="13"/>
      <c r="AG244" s="13"/>
      <c r="AH244" s="13"/>
    </row>
    <row r="245" spans="1:34" x14ac:dyDescent="0.25">
      <c r="A245"/>
      <c r="C245" s="13"/>
      <c r="D245" s="13"/>
      <c r="E245" s="13"/>
      <c r="Q245" s="13"/>
      <c r="R245" s="13"/>
      <c r="S245" s="13"/>
      <c r="AE245" s="13"/>
      <c r="AF245" s="13"/>
      <c r="AG245" s="13"/>
      <c r="AH245" s="13"/>
    </row>
    <row r="246" spans="1:34" x14ac:dyDescent="0.25">
      <c r="A246"/>
      <c r="C246" s="13"/>
      <c r="D246" s="13"/>
      <c r="E246" s="13"/>
      <c r="Q246" s="13"/>
      <c r="R246" s="13"/>
      <c r="S246" s="13"/>
      <c r="AE246" s="13"/>
      <c r="AF246" s="13"/>
      <c r="AG246" s="13"/>
      <c r="AH246" s="13"/>
    </row>
    <row r="247" spans="1:34" x14ac:dyDescent="0.25">
      <c r="A247"/>
      <c r="C247" s="13"/>
      <c r="D247" s="13"/>
      <c r="E247" s="13"/>
      <c r="Q247" s="13"/>
      <c r="R247" s="13"/>
      <c r="S247" s="13"/>
      <c r="AE247" s="13"/>
      <c r="AF247" s="13"/>
      <c r="AG247" s="13"/>
      <c r="AH247" s="13"/>
    </row>
    <row r="248" spans="1:34" x14ac:dyDescent="0.25">
      <c r="A248"/>
      <c r="C248" s="13"/>
      <c r="D248" s="13"/>
      <c r="E248" s="13"/>
      <c r="Q248" s="13"/>
      <c r="R248" s="13"/>
      <c r="S248" s="13"/>
      <c r="AE248" s="13"/>
      <c r="AF248" s="13"/>
      <c r="AG248" s="13"/>
      <c r="AH248" s="13"/>
    </row>
    <row r="249" spans="1:34" x14ac:dyDescent="0.25">
      <c r="A249"/>
      <c r="C249" s="13"/>
      <c r="D249" s="13"/>
      <c r="E249" s="13"/>
      <c r="Q249" s="13"/>
      <c r="R249" s="13"/>
      <c r="S249" s="13"/>
      <c r="AE249" s="13"/>
      <c r="AF249" s="13"/>
      <c r="AG249" s="13"/>
      <c r="AH249" s="13"/>
    </row>
    <row r="250" spans="1:34" x14ac:dyDescent="0.25">
      <c r="A250"/>
      <c r="C250" s="13"/>
      <c r="D250" s="13"/>
      <c r="E250" s="13"/>
      <c r="Q250" s="13"/>
      <c r="R250" s="13"/>
      <c r="S250" s="13"/>
      <c r="AE250" s="13"/>
      <c r="AF250" s="13"/>
      <c r="AG250" s="13"/>
      <c r="AH250" s="13"/>
    </row>
    <row r="251" spans="1:34" x14ac:dyDescent="0.25">
      <c r="A251"/>
      <c r="C251" s="13"/>
      <c r="D251" s="13"/>
      <c r="E251" s="13"/>
      <c r="Q251" s="13"/>
      <c r="R251" s="13"/>
      <c r="S251" s="13"/>
      <c r="AE251" s="13"/>
      <c r="AF251" s="13"/>
      <c r="AG251" s="13"/>
      <c r="AH251" s="13"/>
    </row>
    <row r="252" spans="1:34" x14ac:dyDescent="0.25">
      <c r="A252"/>
      <c r="C252" s="13"/>
      <c r="D252" s="13"/>
      <c r="E252" s="13"/>
      <c r="Q252" s="13"/>
      <c r="R252" s="13"/>
      <c r="S252" s="13"/>
      <c r="AE252" s="13"/>
      <c r="AF252" s="13"/>
      <c r="AG252" s="13"/>
      <c r="AH252" s="13"/>
    </row>
    <row r="253" spans="1:34" x14ac:dyDescent="0.25">
      <c r="A253"/>
      <c r="C253" s="13"/>
      <c r="D253" s="13"/>
      <c r="E253" s="13"/>
      <c r="Q253" s="13"/>
      <c r="R253" s="13"/>
      <c r="S253" s="13"/>
      <c r="AE253" s="13"/>
      <c r="AF253" s="13"/>
      <c r="AG253" s="13"/>
      <c r="AH253" s="13"/>
    </row>
    <row r="254" spans="1:34" x14ac:dyDescent="0.25">
      <c r="A254"/>
      <c r="C254" s="13"/>
      <c r="D254" s="13"/>
      <c r="E254" s="13"/>
      <c r="Q254" s="13"/>
      <c r="R254" s="13"/>
      <c r="S254" s="13"/>
      <c r="AE254" s="13"/>
      <c r="AF254" s="13"/>
      <c r="AG254" s="13"/>
      <c r="AH254" s="13"/>
    </row>
    <row r="255" spans="1:34" x14ac:dyDescent="0.25">
      <c r="A255"/>
      <c r="C255" s="13"/>
      <c r="D255" s="13"/>
      <c r="E255" s="13"/>
      <c r="Q255" s="13"/>
      <c r="R255" s="13"/>
      <c r="S255" s="13"/>
      <c r="AE255" s="13"/>
      <c r="AF255" s="13"/>
      <c r="AG255" s="13"/>
      <c r="AH255" s="13"/>
    </row>
    <row r="256" spans="1:34" x14ac:dyDescent="0.25">
      <c r="A256"/>
      <c r="C256" s="13"/>
      <c r="D256" s="13"/>
      <c r="E256" s="13"/>
      <c r="Q256" s="13"/>
      <c r="R256" s="13"/>
      <c r="S256" s="13"/>
      <c r="AE256" s="13"/>
      <c r="AF256" s="13"/>
      <c r="AG256" s="13"/>
      <c r="AH256" s="13"/>
    </row>
    <row r="257" spans="1:34" x14ac:dyDescent="0.25">
      <c r="A257"/>
      <c r="C257" s="13"/>
      <c r="D257" s="13"/>
      <c r="E257" s="13"/>
      <c r="Q257" s="13"/>
      <c r="R257" s="13"/>
      <c r="S257" s="13"/>
      <c r="AE257" s="13"/>
      <c r="AF257" s="13"/>
      <c r="AG257" s="13"/>
      <c r="AH257" s="13"/>
    </row>
    <row r="258" spans="1:34" x14ac:dyDescent="0.25">
      <c r="A258"/>
      <c r="C258" s="13"/>
      <c r="D258" s="13"/>
      <c r="E258" s="13"/>
      <c r="Q258" s="13"/>
      <c r="R258" s="13"/>
      <c r="S258" s="13"/>
      <c r="AE258" s="13"/>
      <c r="AF258" s="13"/>
      <c r="AG258" s="13"/>
      <c r="AH258" s="13"/>
    </row>
    <row r="259" spans="1:34" x14ac:dyDescent="0.25">
      <c r="A259"/>
      <c r="C259" s="13"/>
      <c r="D259" s="13"/>
      <c r="E259" s="13"/>
      <c r="Q259" s="13"/>
      <c r="R259" s="13"/>
      <c r="S259" s="13"/>
      <c r="AE259" s="13"/>
      <c r="AF259" s="13"/>
      <c r="AG259" s="13"/>
      <c r="AH259" s="13"/>
    </row>
    <row r="260" spans="1:34" x14ac:dyDescent="0.25">
      <c r="A260"/>
      <c r="C260" s="13"/>
      <c r="D260" s="13"/>
      <c r="E260" s="13"/>
      <c r="Q260" s="13"/>
      <c r="R260" s="13"/>
      <c r="S260" s="13"/>
      <c r="AE260" s="13"/>
      <c r="AF260" s="13"/>
      <c r="AG260" s="13"/>
      <c r="AH260" s="13"/>
    </row>
    <row r="261" spans="1:34" x14ac:dyDescent="0.25">
      <c r="A261"/>
      <c r="C261" s="13"/>
      <c r="D261" s="13"/>
      <c r="E261" s="13"/>
      <c r="Q261" s="13"/>
      <c r="R261" s="13"/>
      <c r="S261" s="13"/>
      <c r="AE261" s="13"/>
      <c r="AF261" s="13"/>
      <c r="AG261" s="13"/>
      <c r="AH261" s="13"/>
    </row>
    <row r="262" spans="1:34" x14ac:dyDescent="0.25">
      <c r="A262"/>
      <c r="C262" s="13"/>
      <c r="D262" s="13"/>
      <c r="E262" s="13"/>
      <c r="Q262" s="13"/>
      <c r="R262" s="13"/>
      <c r="S262" s="13"/>
      <c r="AE262" s="13"/>
      <c r="AF262" s="13"/>
      <c r="AG262" s="13"/>
      <c r="AH262" s="13"/>
    </row>
    <row r="263" spans="1:34" x14ac:dyDescent="0.25">
      <c r="A263"/>
      <c r="C263" s="13"/>
      <c r="D263" s="13"/>
      <c r="E263" s="13"/>
      <c r="Q263" s="13"/>
      <c r="R263" s="13"/>
      <c r="S263" s="13"/>
      <c r="AE263" s="13"/>
      <c r="AF263" s="13"/>
      <c r="AG263" s="13"/>
      <c r="AH263" s="13"/>
    </row>
    <row r="264" spans="1:34" x14ac:dyDescent="0.25">
      <c r="A264"/>
      <c r="C264" s="13"/>
      <c r="D264" s="13"/>
      <c r="E264" s="13"/>
      <c r="Q264" s="13"/>
      <c r="R264" s="13"/>
      <c r="S264" s="13"/>
      <c r="AE264" s="13"/>
      <c r="AF264" s="13"/>
      <c r="AG264" s="13"/>
      <c r="AH264" s="13"/>
    </row>
    <row r="265" spans="1:34" x14ac:dyDescent="0.25">
      <c r="A265"/>
      <c r="C265" s="13"/>
      <c r="D265" s="13"/>
      <c r="E265" s="13"/>
      <c r="Q265" s="13"/>
      <c r="R265" s="13"/>
      <c r="S265" s="13"/>
      <c r="AE265" s="13"/>
      <c r="AF265" s="13"/>
      <c r="AG265" s="13"/>
      <c r="AH265" s="13"/>
    </row>
    <row r="266" spans="1:34" x14ac:dyDescent="0.25">
      <c r="A266"/>
      <c r="C266" s="13"/>
      <c r="D266" s="13"/>
      <c r="E266" s="13"/>
      <c r="Q266" s="13"/>
      <c r="R266" s="13"/>
      <c r="S266" s="13"/>
      <c r="AE266" s="13"/>
      <c r="AF266" s="13"/>
      <c r="AG266" s="13"/>
      <c r="AH266" s="13"/>
    </row>
    <row r="267" spans="1:34" x14ac:dyDescent="0.25">
      <c r="A267"/>
      <c r="C267" s="13"/>
      <c r="D267" s="13"/>
      <c r="E267" s="13"/>
      <c r="Q267" s="13"/>
      <c r="R267" s="13"/>
      <c r="S267" s="13"/>
      <c r="AE267" s="13"/>
      <c r="AF267" s="13"/>
      <c r="AG267" s="13"/>
      <c r="AH267" s="13"/>
    </row>
    <row r="268" spans="1:34" x14ac:dyDescent="0.25">
      <c r="A268"/>
      <c r="C268" s="13"/>
      <c r="D268" s="13"/>
      <c r="E268" s="13"/>
      <c r="Q268" s="13"/>
      <c r="R268" s="13"/>
      <c r="S268" s="13"/>
      <c r="AE268" s="13"/>
      <c r="AF268" s="13"/>
      <c r="AG268" s="13"/>
      <c r="AH268" s="13"/>
    </row>
    <row r="269" spans="1:34" x14ac:dyDescent="0.25">
      <c r="A269"/>
      <c r="C269" s="13"/>
      <c r="D269" s="13"/>
      <c r="E269" s="13"/>
      <c r="Q269" s="13"/>
      <c r="R269" s="13"/>
      <c r="S269" s="13"/>
      <c r="AE269" s="13"/>
      <c r="AF269" s="13"/>
      <c r="AG269" s="13"/>
      <c r="AH269" s="13"/>
    </row>
    <row r="270" spans="1:34" x14ac:dyDescent="0.25">
      <c r="A270"/>
      <c r="C270" s="13"/>
      <c r="D270" s="13"/>
      <c r="E270" s="13"/>
      <c r="Q270" s="13"/>
      <c r="R270" s="13"/>
      <c r="S270" s="13"/>
      <c r="AE270" s="13"/>
      <c r="AF270" s="13"/>
      <c r="AG270" s="13"/>
      <c r="AH270" s="13"/>
    </row>
    <row r="271" spans="1:34" x14ac:dyDescent="0.25">
      <c r="A271"/>
      <c r="C271" s="13"/>
      <c r="D271" s="13"/>
      <c r="E271" s="13"/>
      <c r="Q271" s="13"/>
      <c r="R271" s="13"/>
      <c r="S271" s="13"/>
      <c r="AE271" s="13"/>
      <c r="AF271" s="13"/>
      <c r="AG271" s="13"/>
      <c r="AH271" s="13"/>
    </row>
    <row r="272" spans="1:34" x14ac:dyDescent="0.25">
      <c r="A272"/>
      <c r="C272" s="13"/>
      <c r="D272" s="13"/>
      <c r="E272" s="13"/>
      <c r="Q272" s="13"/>
      <c r="R272" s="13"/>
      <c r="S272" s="13"/>
      <c r="AE272" s="13"/>
      <c r="AF272" s="13"/>
      <c r="AG272" s="13"/>
      <c r="AH272" s="13"/>
    </row>
    <row r="273" spans="1:34" x14ac:dyDescent="0.25">
      <c r="A273"/>
      <c r="C273" s="13"/>
      <c r="D273" s="13"/>
      <c r="E273" s="13"/>
      <c r="Q273" s="13"/>
      <c r="R273" s="13"/>
      <c r="S273" s="13"/>
      <c r="AE273" s="13"/>
      <c r="AF273" s="13"/>
      <c r="AG273" s="13"/>
      <c r="AH273" s="13"/>
    </row>
    <row r="274" spans="1:34" x14ac:dyDescent="0.25">
      <c r="A274"/>
      <c r="C274" s="13"/>
      <c r="D274" s="13"/>
      <c r="E274" s="13"/>
      <c r="Q274" s="13"/>
      <c r="R274" s="13"/>
      <c r="S274" s="13"/>
      <c r="AE274" s="13"/>
      <c r="AF274" s="13"/>
      <c r="AG274" s="13"/>
      <c r="AH274" s="13"/>
    </row>
    <row r="275" spans="1:34" x14ac:dyDescent="0.25">
      <c r="A275"/>
      <c r="C275" s="13"/>
      <c r="D275" s="13"/>
      <c r="E275" s="13"/>
      <c r="Q275" s="13"/>
      <c r="R275" s="13"/>
      <c r="S275" s="13"/>
      <c r="AE275" s="13"/>
      <c r="AF275" s="13"/>
      <c r="AG275" s="13"/>
      <c r="AH275" s="13"/>
    </row>
    <row r="276" spans="1:34" x14ac:dyDescent="0.25">
      <c r="A276"/>
      <c r="C276" s="13"/>
      <c r="D276" s="13"/>
      <c r="E276" s="13"/>
      <c r="Q276" s="13"/>
      <c r="R276" s="13"/>
      <c r="S276" s="13"/>
      <c r="AE276" s="13"/>
      <c r="AF276" s="13"/>
      <c r="AG276" s="13"/>
      <c r="AH276" s="13"/>
    </row>
    <row r="277" spans="1:34" x14ac:dyDescent="0.25">
      <c r="A277"/>
      <c r="C277" s="13"/>
      <c r="D277" s="13"/>
      <c r="E277" s="13"/>
      <c r="Q277" s="13"/>
      <c r="R277" s="13"/>
      <c r="S277" s="13"/>
      <c r="AE277" s="13"/>
      <c r="AF277" s="13"/>
      <c r="AG277" s="13"/>
      <c r="AH277" s="13"/>
    </row>
    <row r="278" spans="1:34" x14ac:dyDescent="0.25">
      <c r="A278"/>
      <c r="C278" s="13"/>
      <c r="D278" s="13"/>
      <c r="E278" s="13"/>
      <c r="Q278" s="13"/>
      <c r="R278" s="13"/>
      <c r="S278" s="13"/>
      <c r="AE278" s="13"/>
      <c r="AF278" s="13"/>
      <c r="AG278" s="13"/>
      <c r="AH278" s="13"/>
    </row>
    <row r="279" spans="1:34" x14ac:dyDescent="0.25">
      <c r="A279"/>
      <c r="C279" s="13"/>
      <c r="D279" s="13"/>
      <c r="E279" s="13"/>
      <c r="Q279" s="13"/>
      <c r="R279" s="13"/>
      <c r="S279" s="13"/>
      <c r="AE279" s="13"/>
      <c r="AF279" s="13"/>
      <c r="AG279" s="13"/>
      <c r="AH279" s="13"/>
    </row>
    <row r="280" spans="1:34" x14ac:dyDescent="0.25">
      <c r="A280"/>
      <c r="C280" s="13"/>
      <c r="D280" s="13"/>
      <c r="E280" s="13"/>
      <c r="Q280" s="13"/>
      <c r="R280" s="13"/>
      <c r="S280" s="13"/>
      <c r="AE280" s="13"/>
      <c r="AF280" s="13"/>
      <c r="AG280" s="13"/>
      <c r="AH280" s="13"/>
    </row>
    <row r="281" spans="1:34" x14ac:dyDescent="0.25">
      <c r="A281"/>
      <c r="C281" s="13"/>
      <c r="D281" s="13"/>
      <c r="E281" s="13"/>
      <c r="Q281" s="13"/>
      <c r="R281" s="13"/>
      <c r="S281" s="13"/>
      <c r="AE281" s="13"/>
      <c r="AF281" s="13"/>
      <c r="AG281" s="13"/>
      <c r="AH281" s="13"/>
    </row>
    <row r="282" spans="1:34" x14ac:dyDescent="0.25">
      <c r="A282"/>
      <c r="C282" s="13"/>
      <c r="D282" s="13"/>
      <c r="E282" s="13"/>
      <c r="Q282" s="13"/>
      <c r="R282" s="13"/>
      <c r="S282" s="13"/>
      <c r="AE282" s="13"/>
      <c r="AF282" s="13"/>
      <c r="AG282" s="13"/>
      <c r="AH282" s="13"/>
    </row>
    <row r="283" spans="1:34" x14ac:dyDescent="0.25">
      <c r="A283"/>
      <c r="C283" s="13"/>
      <c r="D283" s="13"/>
      <c r="E283" s="13"/>
      <c r="Q283" s="13"/>
      <c r="R283" s="13"/>
      <c r="S283" s="13"/>
      <c r="AE283" s="13"/>
      <c r="AF283" s="13"/>
      <c r="AG283" s="13"/>
      <c r="AH283" s="13"/>
    </row>
    <row r="284" spans="1:34" x14ac:dyDescent="0.25">
      <c r="A284"/>
      <c r="C284" s="13"/>
      <c r="D284" s="13"/>
      <c r="E284" s="13"/>
      <c r="Q284" s="13"/>
      <c r="R284" s="13"/>
      <c r="S284" s="13"/>
      <c r="AE284" s="13"/>
      <c r="AF284" s="13"/>
      <c r="AG284" s="13"/>
      <c r="AH284" s="13"/>
    </row>
    <row r="285" spans="1:34" x14ac:dyDescent="0.25">
      <c r="A285"/>
      <c r="C285" s="13"/>
      <c r="D285" s="13"/>
      <c r="E285" s="13"/>
      <c r="Q285" s="13"/>
      <c r="R285" s="13"/>
      <c r="S285" s="13"/>
      <c r="AE285" s="13"/>
      <c r="AF285" s="13"/>
      <c r="AG285" s="13"/>
      <c r="AH285" s="13"/>
    </row>
    <row r="286" spans="1:34" x14ac:dyDescent="0.25">
      <c r="A286"/>
      <c r="C286" s="13"/>
      <c r="D286" s="13"/>
      <c r="E286" s="13"/>
      <c r="Q286" s="13"/>
      <c r="R286" s="13"/>
      <c r="S286" s="13"/>
      <c r="AE286" s="13"/>
      <c r="AF286" s="13"/>
      <c r="AG286" s="13"/>
      <c r="AH286" s="13"/>
    </row>
    <row r="287" spans="1:34" x14ac:dyDescent="0.25">
      <c r="A287"/>
      <c r="C287" s="13"/>
      <c r="D287" s="13"/>
      <c r="E287" s="13"/>
      <c r="Q287" s="13"/>
      <c r="R287" s="13"/>
      <c r="S287" s="13"/>
      <c r="AE287" s="13"/>
      <c r="AF287" s="13"/>
      <c r="AG287" s="13"/>
      <c r="AH287" s="13"/>
    </row>
    <row r="288" spans="1:34" x14ac:dyDescent="0.25">
      <c r="A288"/>
      <c r="C288" s="13"/>
      <c r="D288" s="13"/>
      <c r="E288" s="13"/>
      <c r="Q288" s="13"/>
      <c r="R288" s="13"/>
      <c r="S288" s="13"/>
      <c r="AE288" s="13"/>
      <c r="AF288" s="13"/>
      <c r="AG288" s="13"/>
      <c r="AH288" s="13"/>
    </row>
    <row r="289" spans="1:34" x14ac:dyDescent="0.25">
      <c r="A289"/>
      <c r="C289" s="13"/>
      <c r="D289" s="13"/>
      <c r="E289" s="13"/>
      <c r="Q289" s="13"/>
      <c r="R289" s="13"/>
      <c r="S289" s="13"/>
      <c r="AE289" s="13"/>
      <c r="AF289" s="13"/>
      <c r="AG289" s="13"/>
      <c r="AH289" s="13"/>
    </row>
    <row r="290" spans="1:34" x14ac:dyDescent="0.25">
      <c r="A290"/>
      <c r="C290" s="13"/>
      <c r="D290" s="13"/>
      <c r="E290" s="13"/>
      <c r="Q290" s="13"/>
      <c r="R290" s="13"/>
      <c r="S290" s="13"/>
      <c r="AE290" s="13"/>
      <c r="AF290" s="13"/>
      <c r="AG290" s="13"/>
      <c r="AH290" s="13"/>
    </row>
    <row r="291" spans="1:34" x14ac:dyDescent="0.25">
      <c r="A291"/>
      <c r="C291" s="13"/>
      <c r="D291" s="13"/>
      <c r="E291" s="13"/>
      <c r="Q291" s="13"/>
      <c r="R291" s="13"/>
      <c r="S291" s="13"/>
      <c r="AE291" s="13"/>
      <c r="AF291" s="13"/>
      <c r="AG291" s="13"/>
      <c r="AH291" s="13"/>
    </row>
    <row r="292" spans="1:34" x14ac:dyDescent="0.25">
      <c r="A292"/>
      <c r="C292" s="13"/>
      <c r="D292" s="13"/>
      <c r="E292" s="13"/>
      <c r="Q292" s="13"/>
      <c r="R292" s="13"/>
      <c r="S292" s="13"/>
      <c r="AE292" s="13"/>
      <c r="AF292" s="13"/>
      <c r="AG292" s="13"/>
      <c r="AH292" s="13"/>
    </row>
    <row r="293" spans="1:34" x14ac:dyDescent="0.25">
      <c r="A293"/>
      <c r="C293" s="13"/>
      <c r="D293" s="13"/>
      <c r="E293" s="13"/>
      <c r="Q293" s="13"/>
      <c r="R293" s="13"/>
      <c r="S293" s="13"/>
      <c r="AE293" s="13"/>
      <c r="AF293" s="13"/>
      <c r="AG293" s="13"/>
      <c r="AH293" s="13"/>
    </row>
    <row r="294" spans="1:34" x14ac:dyDescent="0.25">
      <c r="A294"/>
      <c r="C294" s="13"/>
      <c r="D294" s="13"/>
      <c r="E294" s="13"/>
      <c r="Q294" s="13"/>
      <c r="R294" s="13"/>
      <c r="S294" s="13"/>
      <c r="AE294" s="13"/>
      <c r="AF294" s="13"/>
      <c r="AG294" s="13"/>
      <c r="AH294" s="13"/>
    </row>
    <row r="295" spans="1:34" x14ac:dyDescent="0.25">
      <c r="A295"/>
      <c r="C295" s="13"/>
      <c r="D295" s="13"/>
      <c r="E295" s="13"/>
      <c r="Q295" s="13"/>
      <c r="R295" s="13"/>
      <c r="S295" s="13"/>
      <c r="AE295" s="13"/>
      <c r="AF295" s="13"/>
      <c r="AG295" s="13"/>
      <c r="AH295" s="13"/>
    </row>
    <row r="296" spans="1:34" x14ac:dyDescent="0.25">
      <c r="A296"/>
      <c r="C296" s="13"/>
      <c r="D296" s="13"/>
      <c r="E296" s="13"/>
      <c r="Q296" s="13"/>
      <c r="R296" s="13"/>
      <c r="S296" s="13"/>
      <c r="AE296" s="13"/>
      <c r="AF296" s="13"/>
      <c r="AG296" s="13"/>
      <c r="AH296" s="13"/>
    </row>
    <row r="297" spans="1:34" x14ac:dyDescent="0.25">
      <c r="A297"/>
      <c r="C297" s="13"/>
      <c r="D297" s="13"/>
      <c r="E297" s="13"/>
      <c r="Q297" s="13"/>
      <c r="R297" s="13"/>
      <c r="S297" s="13"/>
      <c r="AE297" s="13"/>
      <c r="AF297" s="13"/>
      <c r="AG297" s="13"/>
      <c r="AH297" s="13"/>
    </row>
    <row r="298" spans="1:34" x14ac:dyDescent="0.25">
      <c r="A298"/>
      <c r="C298" s="13"/>
      <c r="D298" s="13"/>
      <c r="E298" s="13"/>
      <c r="Q298" s="13"/>
      <c r="R298" s="13"/>
      <c r="S298" s="13"/>
      <c r="AE298" s="13"/>
      <c r="AF298" s="13"/>
      <c r="AG298" s="13"/>
      <c r="AH298" s="13"/>
    </row>
    <row r="299" spans="1:34" x14ac:dyDescent="0.25">
      <c r="A299"/>
      <c r="C299" s="13"/>
      <c r="D299" s="13"/>
      <c r="E299" s="13"/>
      <c r="Q299" s="13"/>
      <c r="R299" s="13"/>
      <c r="S299" s="13"/>
      <c r="AE299" s="13"/>
      <c r="AF299" s="13"/>
      <c r="AG299" s="13"/>
      <c r="AH299" s="13"/>
    </row>
    <row r="300" spans="1:34" x14ac:dyDescent="0.25">
      <c r="A300"/>
      <c r="C300" s="13"/>
      <c r="D300" s="13"/>
      <c r="E300" s="13"/>
      <c r="Q300" s="13"/>
      <c r="R300" s="13"/>
      <c r="S300" s="13"/>
      <c r="AE300" s="13"/>
      <c r="AF300" s="13"/>
      <c r="AG300" s="13"/>
      <c r="AH300" s="13"/>
    </row>
    <row r="301" spans="1:34" x14ac:dyDescent="0.25">
      <c r="A301"/>
      <c r="C301" s="13"/>
      <c r="D301" s="13"/>
      <c r="E301" s="13"/>
      <c r="Q301" s="13"/>
      <c r="R301" s="13"/>
      <c r="S301" s="13"/>
      <c r="AE301" s="13"/>
      <c r="AF301" s="13"/>
      <c r="AG301" s="13"/>
      <c r="AH301" s="13"/>
    </row>
    <row r="302" spans="1:34" x14ac:dyDescent="0.25">
      <c r="A302"/>
      <c r="C302" s="13"/>
      <c r="D302" s="13"/>
      <c r="E302" s="13"/>
      <c r="Q302" s="13"/>
      <c r="R302" s="13"/>
      <c r="S302" s="13"/>
      <c r="AE302" s="13"/>
      <c r="AF302" s="13"/>
      <c r="AG302" s="13"/>
      <c r="AH302" s="13"/>
    </row>
    <row r="303" spans="1:34" x14ac:dyDescent="0.25">
      <c r="A303"/>
      <c r="C303" s="13"/>
      <c r="D303" s="13"/>
      <c r="E303" s="13"/>
      <c r="Q303" s="13"/>
      <c r="R303" s="13"/>
      <c r="S303" s="13"/>
      <c r="AE303" s="13"/>
      <c r="AF303" s="13"/>
      <c r="AG303" s="13"/>
      <c r="AH303" s="13"/>
    </row>
    <row r="304" spans="1:34" x14ac:dyDescent="0.25">
      <c r="A304"/>
      <c r="C304" s="13"/>
      <c r="D304" s="13"/>
      <c r="E304" s="13"/>
      <c r="Q304" s="13"/>
      <c r="R304" s="13"/>
      <c r="S304" s="13"/>
      <c r="AE304" s="13"/>
      <c r="AF304" s="13"/>
      <c r="AG304" s="13"/>
      <c r="AH304" s="13"/>
    </row>
    <row r="305" spans="1:34" x14ac:dyDescent="0.25">
      <c r="A305"/>
      <c r="C305" s="13"/>
      <c r="D305" s="13"/>
      <c r="E305" s="13"/>
      <c r="Q305" s="13"/>
      <c r="R305" s="13"/>
      <c r="S305" s="13"/>
      <c r="AE305" s="13"/>
      <c r="AF305" s="13"/>
      <c r="AG305" s="13"/>
      <c r="AH305" s="13"/>
    </row>
    <row r="306" spans="1:34" x14ac:dyDescent="0.25">
      <c r="A306"/>
      <c r="C306" s="13"/>
      <c r="D306" s="13"/>
      <c r="E306" s="13"/>
      <c r="Q306" s="13"/>
      <c r="R306" s="13"/>
      <c r="S306" s="13"/>
      <c r="AE306" s="13"/>
      <c r="AF306" s="13"/>
      <c r="AG306" s="13"/>
      <c r="AH306" s="13"/>
    </row>
    <row r="307" spans="1:34" x14ac:dyDescent="0.25">
      <c r="A307"/>
      <c r="C307" s="13"/>
      <c r="D307" s="13"/>
      <c r="E307" s="13"/>
      <c r="Q307" s="13"/>
      <c r="R307" s="13"/>
      <c r="S307" s="13"/>
      <c r="AE307" s="13"/>
      <c r="AF307" s="13"/>
      <c r="AG307" s="13"/>
      <c r="AH307" s="13"/>
    </row>
    <row r="308" spans="1:34" x14ac:dyDescent="0.25">
      <c r="A308"/>
      <c r="C308" s="13"/>
      <c r="D308" s="13"/>
      <c r="E308" s="13"/>
      <c r="Q308" s="13"/>
      <c r="R308" s="13"/>
      <c r="S308" s="13"/>
      <c r="AE308" s="13"/>
      <c r="AF308" s="13"/>
      <c r="AG308" s="13"/>
      <c r="AH308" s="13"/>
    </row>
    <row r="309" spans="1:34" x14ac:dyDescent="0.25">
      <c r="A309"/>
      <c r="C309" s="13"/>
      <c r="D309" s="13"/>
      <c r="E309" s="13"/>
      <c r="Q309" s="13"/>
      <c r="R309" s="13"/>
      <c r="S309" s="13"/>
      <c r="AE309" s="13"/>
      <c r="AF309" s="13"/>
      <c r="AG309" s="13"/>
      <c r="AH309" s="13"/>
    </row>
    <row r="310" spans="1:34" x14ac:dyDescent="0.25">
      <c r="A310"/>
      <c r="C310" s="13"/>
      <c r="D310" s="13"/>
      <c r="E310" s="13"/>
      <c r="Q310" s="13"/>
      <c r="R310" s="13"/>
      <c r="S310" s="13"/>
      <c r="AE310" s="13"/>
      <c r="AF310" s="13"/>
      <c r="AG310" s="13"/>
      <c r="AH310" s="13"/>
    </row>
    <row r="311" spans="1:34" x14ac:dyDescent="0.25">
      <c r="A311"/>
      <c r="C311" s="13"/>
      <c r="D311" s="13"/>
      <c r="E311" s="13"/>
      <c r="Q311" s="13"/>
      <c r="R311" s="13"/>
      <c r="S311" s="13"/>
      <c r="AE311" s="13"/>
      <c r="AF311" s="13"/>
      <c r="AG311" s="13"/>
      <c r="AH311" s="13"/>
    </row>
    <row r="312" spans="1:34" x14ac:dyDescent="0.25">
      <c r="A312"/>
      <c r="C312" s="13"/>
      <c r="D312" s="13"/>
      <c r="E312" s="13"/>
      <c r="Q312" s="13"/>
      <c r="R312" s="13"/>
      <c r="S312" s="13"/>
      <c r="AE312" s="13"/>
      <c r="AF312" s="13"/>
      <c r="AG312" s="13"/>
      <c r="AH312" s="13"/>
    </row>
    <row r="313" spans="1:34" x14ac:dyDescent="0.25">
      <c r="A313"/>
      <c r="C313" s="13"/>
      <c r="D313" s="13"/>
      <c r="E313" s="13"/>
      <c r="Q313" s="13"/>
      <c r="R313" s="13"/>
      <c r="S313" s="13"/>
      <c r="AE313" s="13"/>
      <c r="AF313" s="13"/>
      <c r="AG313" s="13"/>
      <c r="AH313" s="13"/>
    </row>
    <row r="314" spans="1:34" x14ac:dyDescent="0.25">
      <c r="A314"/>
      <c r="C314" s="13"/>
      <c r="D314" s="13"/>
      <c r="E314" s="13"/>
      <c r="Q314" s="13"/>
      <c r="R314" s="13"/>
      <c r="S314" s="13"/>
      <c r="AE314" s="13"/>
      <c r="AF314" s="13"/>
      <c r="AG314" s="13"/>
      <c r="AH314" s="13"/>
    </row>
    <row r="315" spans="1:34" x14ac:dyDescent="0.25">
      <c r="A315"/>
      <c r="C315" s="13"/>
      <c r="D315" s="13"/>
      <c r="E315" s="13"/>
      <c r="Q315" s="13"/>
      <c r="R315" s="13"/>
      <c r="S315" s="13"/>
      <c r="AE315" s="13"/>
      <c r="AF315" s="13"/>
      <c r="AG315" s="13"/>
      <c r="AH315" s="13"/>
    </row>
    <row r="316" spans="1:34" x14ac:dyDescent="0.25">
      <c r="A316"/>
      <c r="C316" s="13"/>
      <c r="D316" s="13"/>
      <c r="E316" s="13"/>
      <c r="Q316" s="13"/>
      <c r="R316" s="13"/>
      <c r="S316" s="13"/>
      <c r="AE316" s="13"/>
      <c r="AF316" s="13"/>
      <c r="AG316" s="13"/>
      <c r="AH316" s="13"/>
    </row>
    <row r="317" spans="1:34" x14ac:dyDescent="0.25">
      <c r="A317"/>
      <c r="C317" s="13"/>
      <c r="D317" s="13"/>
      <c r="E317" s="13"/>
      <c r="Q317" s="13"/>
      <c r="R317" s="13"/>
      <c r="S317" s="13"/>
      <c r="AE317" s="13"/>
      <c r="AF317" s="13"/>
      <c r="AG317" s="13"/>
      <c r="AH317" s="13"/>
    </row>
    <row r="318" spans="1:34" x14ac:dyDescent="0.25">
      <c r="A318"/>
      <c r="C318" s="13"/>
      <c r="D318" s="13"/>
      <c r="E318" s="13"/>
      <c r="Q318" s="13"/>
      <c r="R318" s="13"/>
      <c r="S318" s="13"/>
      <c r="AE318" s="13"/>
      <c r="AF318" s="13"/>
      <c r="AG318" s="13"/>
      <c r="AH318" s="13"/>
    </row>
    <row r="319" spans="1:34" x14ac:dyDescent="0.25">
      <c r="A319"/>
      <c r="C319" s="13"/>
      <c r="D319" s="13"/>
      <c r="E319" s="13"/>
      <c r="Q319" s="13"/>
      <c r="R319" s="13"/>
      <c r="S319" s="13"/>
      <c r="AE319" s="13"/>
      <c r="AF319" s="13"/>
      <c r="AG319" s="13"/>
      <c r="AH319" s="13"/>
    </row>
    <row r="320" spans="1:34" x14ac:dyDescent="0.25">
      <c r="A320"/>
      <c r="C320" s="13"/>
      <c r="D320" s="13"/>
      <c r="E320" s="13"/>
      <c r="Q320" s="13"/>
      <c r="R320" s="13"/>
      <c r="S320" s="13"/>
      <c r="AE320" s="13"/>
      <c r="AF320" s="13"/>
      <c r="AG320" s="13"/>
      <c r="AH320" s="13"/>
    </row>
    <row r="321" spans="1:34" x14ac:dyDescent="0.25">
      <c r="A321"/>
      <c r="C321" s="13"/>
      <c r="D321" s="13"/>
      <c r="E321" s="13"/>
      <c r="Q321" s="13"/>
      <c r="R321" s="13"/>
      <c r="S321" s="13"/>
      <c r="AE321" s="13"/>
      <c r="AF321" s="13"/>
      <c r="AG321" s="13"/>
      <c r="AH321" s="13"/>
    </row>
    <row r="322" spans="1:34" x14ac:dyDescent="0.25">
      <c r="A322"/>
      <c r="C322" s="13"/>
      <c r="D322" s="13"/>
      <c r="E322" s="13"/>
      <c r="Q322" s="13"/>
      <c r="R322" s="13"/>
      <c r="S322" s="13"/>
      <c r="AE322" s="13"/>
      <c r="AF322" s="13"/>
      <c r="AG322" s="13"/>
      <c r="AH322" s="13"/>
    </row>
    <row r="323" spans="1:34" x14ac:dyDescent="0.25">
      <c r="A323"/>
      <c r="C323" s="13"/>
      <c r="D323" s="13"/>
      <c r="E323" s="13"/>
      <c r="Q323" s="13"/>
      <c r="R323" s="13"/>
      <c r="S323" s="13"/>
      <c r="AE323" s="13"/>
      <c r="AF323" s="13"/>
      <c r="AG323" s="13"/>
      <c r="AH323" s="13"/>
    </row>
    <row r="324" spans="1:34" x14ac:dyDescent="0.25">
      <c r="A324"/>
      <c r="C324" s="13"/>
      <c r="D324" s="13"/>
      <c r="E324" s="13"/>
      <c r="Q324" s="13"/>
      <c r="R324" s="13"/>
      <c r="S324" s="13"/>
      <c r="AE324" s="13"/>
      <c r="AF324" s="13"/>
      <c r="AG324" s="13"/>
      <c r="AH324" s="13"/>
    </row>
    <row r="325" spans="1:34" x14ac:dyDescent="0.25">
      <c r="A325"/>
      <c r="C325" s="13"/>
      <c r="D325" s="13"/>
      <c r="E325" s="13"/>
      <c r="Q325" s="13"/>
      <c r="R325" s="13"/>
      <c r="S325" s="13"/>
      <c r="AE325" s="13"/>
      <c r="AF325" s="13"/>
      <c r="AG325" s="13"/>
      <c r="AH325" s="13"/>
    </row>
    <row r="326" spans="1:34" x14ac:dyDescent="0.25">
      <c r="A326"/>
      <c r="C326" s="13"/>
      <c r="D326" s="13"/>
      <c r="E326" s="13"/>
      <c r="Q326" s="13"/>
      <c r="R326" s="13"/>
      <c r="S326" s="13"/>
      <c r="AE326" s="13"/>
      <c r="AF326" s="13"/>
      <c r="AG326" s="13"/>
      <c r="AH326" s="13"/>
    </row>
    <row r="327" spans="1:34" x14ac:dyDescent="0.25">
      <c r="A327"/>
      <c r="C327" s="13"/>
      <c r="D327" s="13"/>
      <c r="E327" s="13"/>
      <c r="Q327" s="13"/>
      <c r="R327" s="13"/>
      <c r="S327" s="13"/>
      <c r="AE327" s="13"/>
      <c r="AF327" s="13"/>
      <c r="AG327" s="13"/>
      <c r="AH327" s="13"/>
    </row>
    <row r="328" spans="1:34" x14ac:dyDescent="0.25">
      <c r="A328"/>
      <c r="C328" s="13"/>
      <c r="D328" s="13"/>
      <c r="E328" s="13"/>
      <c r="Q328" s="13"/>
      <c r="R328" s="13"/>
      <c r="S328" s="13"/>
      <c r="AE328" s="13"/>
      <c r="AF328" s="13"/>
      <c r="AG328" s="13"/>
      <c r="AH328" s="13"/>
    </row>
    <row r="329" spans="1:34" x14ac:dyDescent="0.25">
      <c r="A329"/>
      <c r="C329" s="13"/>
      <c r="D329" s="13"/>
      <c r="E329" s="13"/>
      <c r="Q329" s="13"/>
      <c r="R329" s="13"/>
      <c r="S329" s="13"/>
      <c r="AE329" s="13"/>
      <c r="AF329" s="13"/>
      <c r="AG329" s="13"/>
      <c r="AH329" s="13"/>
    </row>
    <row r="330" spans="1:34" x14ac:dyDescent="0.25">
      <c r="A330"/>
      <c r="C330" s="13"/>
      <c r="D330" s="13"/>
      <c r="E330" s="13"/>
      <c r="Q330" s="13"/>
      <c r="R330" s="13"/>
      <c r="S330" s="13"/>
      <c r="AE330" s="13"/>
      <c r="AF330" s="13"/>
      <c r="AG330" s="13"/>
      <c r="AH330" s="13"/>
    </row>
    <row r="331" spans="1:34" x14ac:dyDescent="0.25">
      <c r="A331"/>
      <c r="C331" s="13"/>
      <c r="D331" s="13"/>
      <c r="E331" s="13"/>
      <c r="Q331" s="13"/>
      <c r="R331" s="13"/>
      <c r="S331" s="13"/>
      <c r="AE331" s="13"/>
      <c r="AF331" s="13"/>
      <c r="AG331" s="13"/>
      <c r="AH331" s="13"/>
    </row>
    <row r="332" spans="1:34" x14ac:dyDescent="0.25">
      <c r="A332"/>
      <c r="C332" s="13"/>
      <c r="D332" s="13"/>
      <c r="E332" s="13"/>
      <c r="Q332" s="13"/>
      <c r="R332" s="13"/>
      <c r="S332" s="13"/>
      <c r="AE332" s="13"/>
      <c r="AF332" s="13"/>
      <c r="AG332" s="13"/>
      <c r="AH332" s="13"/>
    </row>
    <row r="333" spans="1:34" x14ac:dyDescent="0.25">
      <c r="A333"/>
      <c r="C333" s="13"/>
      <c r="D333" s="13"/>
      <c r="E333" s="13"/>
      <c r="Q333" s="13"/>
      <c r="R333" s="13"/>
      <c r="S333" s="13"/>
      <c r="AE333" s="13"/>
      <c r="AF333" s="13"/>
      <c r="AG333" s="13"/>
      <c r="AH333" s="13"/>
    </row>
    <row r="334" spans="1:34" x14ac:dyDescent="0.25">
      <c r="A334"/>
      <c r="C334" s="13"/>
      <c r="D334" s="13"/>
      <c r="E334" s="13"/>
      <c r="Q334" s="13"/>
      <c r="R334" s="13"/>
      <c r="S334" s="13"/>
      <c r="AE334" s="13"/>
      <c r="AF334" s="13"/>
      <c r="AG334" s="13"/>
      <c r="AH334" s="13"/>
    </row>
    <row r="335" spans="1:34" x14ac:dyDescent="0.25">
      <c r="A335"/>
      <c r="C335" s="13"/>
      <c r="D335" s="13"/>
      <c r="E335" s="13"/>
      <c r="Q335" s="13"/>
      <c r="R335" s="13"/>
      <c r="S335" s="13"/>
      <c r="AE335" s="13"/>
      <c r="AF335" s="13"/>
      <c r="AG335" s="13"/>
      <c r="AH335" s="13"/>
    </row>
    <row r="336" spans="1:34" x14ac:dyDescent="0.25">
      <c r="A336"/>
      <c r="C336" s="13"/>
      <c r="D336" s="13"/>
      <c r="E336" s="13"/>
      <c r="Q336" s="13"/>
      <c r="R336" s="13"/>
      <c r="S336" s="13"/>
      <c r="AE336" s="13"/>
      <c r="AF336" s="13"/>
      <c r="AG336" s="13"/>
      <c r="AH336" s="13"/>
    </row>
    <row r="337" spans="1:34" x14ac:dyDescent="0.25">
      <c r="A337"/>
      <c r="C337" s="13"/>
      <c r="D337" s="13"/>
      <c r="E337" s="13"/>
      <c r="Q337" s="13"/>
      <c r="R337" s="13"/>
      <c r="S337" s="13"/>
      <c r="AE337" s="13"/>
      <c r="AF337" s="13"/>
      <c r="AG337" s="13"/>
      <c r="AH337" s="13"/>
    </row>
    <row r="338" spans="1:34" x14ac:dyDescent="0.25">
      <c r="A338"/>
      <c r="C338" s="13"/>
      <c r="D338" s="13"/>
      <c r="E338" s="13"/>
      <c r="Q338" s="13"/>
      <c r="R338" s="13"/>
      <c r="S338" s="13"/>
      <c r="AE338" s="13"/>
      <c r="AF338" s="13"/>
      <c r="AG338" s="13"/>
      <c r="AH338" s="13"/>
    </row>
    <row r="339" spans="1:34" x14ac:dyDescent="0.25">
      <c r="A339"/>
      <c r="C339" s="13"/>
      <c r="D339" s="13"/>
      <c r="E339" s="13"/>
      <c r="Q339" s="13"/>
      <c r="R339" s="13"/>
      <c r="S339" s="13"/>
      <c r="AE339" s="13"/>
      <c r="AF339" s="13"/>
      <c r="AG339" s="13"/>
      <c r="AH339" s="13"/>
    </row>
    <row r="340" spans="1:34" x14ac:dyDescent="0.25">
      <c r="A340"/>
      <c r="C340" s="13"/>
      <c r="D340" s="13"/>
      <c r="E340" s="13"/>
      <c r="Q340" s="13"/>
      <c r="R340" s="13"/>
      <c r="S340" s="13"/>
      <c r="AE340" s="13"/>
      <c r="AF340" s="13"/>
      <c r="AG340" s="13"/>
      <c r="AH340" s="13"/>
    </row>
    <row r="341" spans="1:34" x14ac:dyDescent="0.25">
      <c r="A341"/>
      <c r="C341" s="13"/>
      <c r="D341" s="13"/>
      <c r="E341" s="13"/>
      <c r="Q341" s="13"/>
      <c r="R341" s="13"/>
      <c r="S341" s="13"/>
      <c r="AE341" s="13"/>
      <c r="AF341" s="13"/>
      <c r="AG341" s="13"/>
      <c r="AH341" s="13"/>
    </row>
    <row r="342" spans="1:34" x14ac:dyDescent="0.25">
      <c r="A342"/>
      <c r="C342" s="13"/>
      <c r="D342" s="13"/>
      <c r="E342" s="13"/>
      <c r="Q342" s="13"/>
      <c r="R342" s="13"/>
      <c r="S342" s="13"/>
      <c r="AE342" s="13"/>
      <c r="AF342" s="13"/>
      <c r="AG342" s="13"/>
      <c r="AH342" s="13"/>
    </row>
    <row r="343" spans="1:34" x14ac:dyDescent="0.25">
      <c r="A343"/>
      <c r="C343" s="13"/>
      <c r="D343" s="13"/>
      <c r="E343" s="13"/>
      <c r="Q343" s="13"/>
      <c r="R343" s="13"/>
      <c r="S343" s="13"/>
      <c r="AE343" s="13"/>
      <c r="AF343" s="13"/>
      <c r="AG343" s="13"/>
      <c r="AH343" s="13"/>
    </row>
    <row r="344" spans="1:34" x14ac:dyDescent="0.25">
      <c r="A344"/>
      <c r="C344" s="13"/>
      <c r="D344" s="13"/>
      <c r="E344" s="13"/>
      <c r="Q344" s="13"/>
      <c r="R344" s="13"/>
      <c r="S344" s="13"/>
      <c r="AE344" s="13"/>
      <c r="AF344" s="13"/>
      <c r="AG344" s="13"/>
      <c r="AH344" s="13"/>
    </row>
    <row r="345" spans="1:34" x14ac:dyDescent="0.25">
      <c r="A345"/>
      <c r="C345" s="13"/>
      <c r="D345" s="13"/>
      <c r="E345" s="13"/>
      <c r="Q345" s="13"/>
      <c r="R345" s="13"/>
      <c r="S345" s="13"/>
      <c r="AE345" s="13"/>
      <c r="AF345" s="13"/>
      <c r="AG345" s="13"/>
      <c r="AH345" s="13"/>
    </row>
    <row r="346" spans="1:34" x14ac:dyDescent="0.25">
      <c r="A346"/>
      <c r="C346" s="13"/>
      <c r="D346" s="13"/>
      <c r="E346" s="13"/>
      <c r="Q346" s="13"/>
      <c r="R346" s="13"/>
      <c r="S346" s="13"/>
      <c r="AE346" s="13"/>
      <c r="AF346" s="13"/>
      <c r="AG346" s="13"/>
      <c r="AH346" s="13"/>
    </row>
    <row r="347" spans="1:34" x14ac:dyDescent="0.25">
      <c r="A347"/>
      <c r="C347" s="13"/>
      <c r="D347" s="13"/>
      <c r="E347" s="13"/>
      <c r="Q347" s="13"/>
      <c r="R347" s="13"/>
      <c r="S347" s="13"/>
      <c r="AE347" s="13"/>
      <c r="AF347" s="13"/>
      <c r="AG347" s="13"/>
      <c r="AH347" s="13"/>
    </row>
    <row r="348" spans="1:34" x14ac:dyDescent="0.25">
      <c r="A348"/>
      <c r="C348" s="13"/>
      <c r="D348" s="13"/>
      <c r="E348" s="13"/>
      <c r="Q348" s="13"/>
      <c r="R348" s="13"/>
      <c r="S348" s="13"/>
      <c r="AE348" s="13"/>
      <c r="AF348" s="13"/>
      <c r="AG348" s="13"/>
      <c r="AH348" s="13"/>
    </row>
    <row r="349" spans="1:34" x14ac:dyDescent="0.25">
      <c r="A349"/>
      <c r="C349" s="13"/>
      <c r="D349" s="13"/>
      <c r="E349" s="13"/>
      <c r="Q349" s="13"/>
      <c r="R349" s="13"/>
      <c r="S349" s="13"/>
      <c r="AE349" s="13"/>
      <c r="AF349" s="13"/>
      <c r="AG349" s="13"/>
      <c r="AH349" s="13"/>
    </row>
    <row r="350" spans="1:34" x14ac:dyDescent="0.25">
      <c r="A350"/>
      <c r="C350" s="13"/>
      <c r="D350" s="13"/>
      <c r="E350" s="13"/>
      <c r="Q350" s="13"/>
      <c r="R350" s="13"/>
      <c r="S350" s="13"/>
      <c r="AE350" s="13"/>
      <c r="AF350" s="13"/>
      <c r="AG350" s="13"/>
      <c r="AH350" s="13"/>
    </row>
    <row r="351" spans="1:34" x14ac:dyDescent="0.25">
      <c r="A351"/>
      <c r="C351" s="13"/>
      <c r="D351" s="13"/>
      <c r="E351" s="13"/>
      <c r="Q351" s="13"/>
      <c r="R351" s="13"/>
      <c r="S351" s="13"/>
      <c r="AE351" s="13"/>
      <c r="AF351" s="13"/>
      <c r="AG351" s="13"/>
      <c r="AH351" s="13"/>
    </row>
    <row r="352" spans="1:34" x14ac:dyDescent="0.25">
      <c r="A352"/>
      <c r="C352" s="13"/>
      <c r="D352" s="13"/>
      <c r="E352" s="13"/>
      <c r="Q352" s="13"/>
      <c r="R352" s="13"/>
      <c r="S352" s="13"/>
      <c r="AE352" s="13"/>
      <c r="AF352" s="13"/>
      <c r="AG352" s="13"/>
      <c r="AH352" s="13"/>
    </row>
    <row r="353" spans="1:34" x14ac:dyDescent="0.25">
      <c r="A353"/>
      <c r="C353" s="13"/>
      <c r="D353" s="13"/>
      <c r="E353" s="13"/>
      <c r="Q353" s="13"/>
      <c r="R353" s="13"/>
      <c r="S353" s="13"/>
      <c r="AE353" s="13"/>
      <c r="AF353" s="13"/>
      <c r="AG353" s="13"/>
      <c r="AH353" s="13"/>
    </row>
    <row r="354" spans="1:34" x14ac:dyDescent="0.25">
      <c r="A354"/>
      <c r="C354" s="13"/>
      <c r="D354" s="13"/>
      <c r="E354" s="13"/>
      <c r="Q354" s="13"/>
      <c r="R354" s="13"/>
      <c r="S354" s="13"/>
      <c r="AE354" s="13"/>
      <c r="AF354" s="13"/>
      <c r="AG354" s="13"/>
      <c r="AH354" s="13"/>
    </row>
    <row r="355" spans="1:34" x14ac:dyDescent="0.25">
      <c r="A355"/>
      <c r="C355" s="13"/>
      <c r="D355" s="13"/>
      <c r="E355" s="13"/>
      <c r="Q355" s="13"/>
      <c r="R355" s="13"/>
      <c r="S355" s="13"/>
      <c r="AE355" s="13"/>
      <c r="AF355" s="13"/>
      <c r="AG355" s="13"/>
      <c r="AH355" s="13"/>
    </row>
    <row r="356" spans="1:34" x14ac:dyDescent="0.25">
      <c r="A356"/>
      <c r="C356" s="13"/>
      <c r="D356" s="13"/>
      <c r="E356" s="13"/>
      <c r="Q356" s="13"/>
      <c r="R356" s="13"/>
      <c r="S356" s="13"/>
      <c r="AE356" s="13"/>
      <c r="AF356" s="13"/>
      <c r="AG356" s="13"/>
      <c r="AH356" s="13"/>
    </row>
    <row r="357" spans="1:34" x14ac:dyDescent="0.25">
      <c r="A357"/>
      <c r="C357" s="13"/>
      <c r="D357" s="13"/>
      <c r="E357" s="13"/>
      <c r="Q357" s="13"/>
      <c r="R357" s="13"/>
      <c r="S357" s="13"/>
      <c r="AE357" s="13"/>
      <c r="AF357" s="13"/>
      <c r="AG357" s="13"/>
      <c r="AH357" s="13"/>
    </row>
    <row r="358" spans="1:34" x14ac:dyDescent="0.25">
      <c r="A358"/>
      <c r="C358" s="13"/>
      <c r="D358" s="13"/>
      <c r="E358" s="13"/>
      <c r="Q358" s="13"/>
      <c r="R358" s="13"/>
      <c r="S358" s="13"/>
      <c r="AE358" s="13"/>
      <c r="AF358" s="13"/>
      <c r="AG358" s="13"/>
      <c r="AH358" s="13"/>
    </row>
    <row r="359" spans="1:34" x14ac:dyDescent="0.25">
      <c r="A359"/>
      <c r="C359" s="13"/>
      <c r="D359" s="13"/>
      <c r="E359" s="13"/>
      <c r="Q359" s="13"/>
      <c r="R359" s="13"/>
      <c r="S359" s="13"/>
      <c r="AE359" s="13"/>
      <c r="AF359" s="13"/>
      <c r="AG359" s="13"/>
      <c r="AH359" s="13"/>
    </row>
    <row r="360" spans="1:34" x14ac:dyDescent="0.25">
      <c r="A360"/>
      <c r="C360" s="13"/>
      <c r="D360" s="13"/>
      <c r="E360" s="13"/>
      <c r="Q360" s="13"/>
      <c r="R360" s="13"/>
      <c r="S360" s="13"/>
      <c r="AE360" s="13"/>
      <c r="AF360" s="13"/>
      <c r="AG360" s="13"/>
      <c r="AH360" s="13"/>
    </row>
    <row r="361" spans="1:34" x14ac:dyDescent="0.25">
      <c r="A361"/>
      <c r="C361" s="13"/>
      <c r="D361" s="13"/>
      <c r="E361" s="13"/>
      <c r="Q361" s="13"/>
      <c r="R361" s="13"/>
      <c r="S361" s="13"/>
      <c r="AE361" s="13"/>
      <c r="AF361" s="13"/>
      <c r="AG361" s="13"/>
      <c r="AH361" s="13"/>
    </row>
    <row r="362" spans="1:34" x14ac:dyDescent="0.25">
      <c r="A362"/>
      <c r="C362" s="13"/>
      <c r="D362" s="13"/>
      <c r="E362" s="13"/>
      <c r="Q362" s="13"/>
      <c r="R362" s="13"/>
      <c r="S362" s="13"/>
      <c r="AE362" s="13"/>
      <c r="AF362" s="13"/>
      <c r="AG362" s="13"/>
      <c r="AH362" s="13"/>
    </row>
    <row r="363" spans="1:34" x14ac:dyDescent="0.25">
      <c r="A363"/>
      <c r="C363" s="13"/>
      <c r="D363" s="13"/>
      <c r="E363" s="13"/>
      <c r="Q363" s="13"/>
      <c r="R363" s="13"/>
      <c r="S363" s="13"/>
      <c r="AE363" s="13"/>
      <c r="AF363" s="13"/>
      <c r="AG363" s="13"/>
      <c r="AH363" s="13"/>
    </row>
    <row r="364" spans="1:34" x14ac:dyDescent="0.25">
      <c r="A364"/>
      <c r="C364" s="13"/>
      <c r="D364" s="13"/>
      <c r="E364" s="13"/>
      <c r="Q364" s="13"/>
      <c r="R364" s="13"/>
      <c r="S364" s="13"/>
      <c r="AE364" s="13"/>
      <c r="AF364" s="13"/>
      <c r="AG364" s="13"/>
      <c r="AH364" s="13"/>
    </row>
    <row r="365" spans="1:34" x14ac:dyDescent="0.25">
      <c r="A365"/>
      <c r="C365" s="13"/>
      <c r="D365" s="13"/>
      <c r="E365" s="13"/>
      <c r="Q365" s="13"/>
      <c r="R365" s="13"/>
      <c r="S365" s="13"/>
      <c r="AE365" s="13"/>
      <c r="AF365" s="13"/>
      <c r="AG365" s="13"/>
      <c r="AH365" s="13"/>
    </row>
    <row r="366" spans="1:34" x14ac:dyDescent="0.25">
      <c r="A366"/>
      <c r="C366" s="13"/>
      <c r="D366" s="13"/>
      <c r="E366" s="13"/>
      <c r="Q366" s="13"/>
      <c r="R366" s="13"/>
      <c r="S366" s="13"/>
      <c r="AE366" s="13"/>
      <c r="AF366" s="13"/>
      <c r="AG366" s="13"/>
      <c r="AH366" s="13"/>
    </row>
    <row r="367" spans="1:34" x14ac:dyDescent="0.25">
      <c r="A367"/>
      <c r="C367" s="13"/>
      <c r="D367" s="13"/>
      <c r="E367" s="13"/>
      <c r="Q367" s="13"/>
      <c r="R367" s="13"/>
      <c r="S367" s="13"/>
      <c r="AE367" s="13"/>
      <c r="AF367" s="13"/>
      <c r="AG367" s="13"/>
      <c r="AH367" s="13"/>
    </row>
    <row r="368" spans="1:34" x14ac:dyDescent="0.25">
      <c r="A368"/>
      <c r="C368" s="13"/>
      <c r="D368" s="13"/>
      <c r="E368" s="13"/>
      <c r="Q368" s="13"/>
      <c r="R368" s="13"/>
      <c r="S368" s="13"/>
      <c r="AE368" s="13"/>
      <c r="AF368" s="13"/>
      <c r="AG368" s="13"/>
      <c r="AH368" s="13"/>
    </row>
    <row r="369" spans="1:34" x14ac:dyDescent="0.25">
      <c r="A369"/>
      <c r="C369" s="13"/>
      <c r="D369" s="13"/>
      <c r="E369" s="13"/>
      <c r="Q369" s="13"/>
      <c r="R369" s="13"/>
      <c r="S369" s="13"/>
      <c r="AE369" s="13"/>
      <c r="AF369" s="13"/>
      <c r="AG369" s="13"/>
      <c r="AH369" s="13"/>
    </row>
    <row r="370" spans="1:34" x14ac:dyDescent="0.25">
      <c r="A370"/>
      <c r="C370" s="13"/>
      <c r="D370" s="13"/>
      <c r="E370" s="13"/>
      <c r="Q370" s="13"/>
      <c r="R370" s="13"/>
      <c r="S370" s="13"/>
      <c r="AE370" s="13"/>
      <c r="AF370" s="13"/>
      <c r="AG370" s="13"/>
      <c r="AH370" s="13"/>
    </row>
    <row r="371" spans="1:34" x14ac:dyDescent="0.25">
      <c r="A371"/>
      <c r="C371" s="13"/>
      <c r="D371" s="13"/>
      <c r="E371" s="13"/>
      <c r="Q371" s="13"/>
      <c r="R371" s="13"/>
      <c r="S371" s="13"/>
      <c r="AE371" s="13"/>
      <c r="AF371" s="13"/>
      <c r="AG371" s="13"/>
      <c r="AH371" s="13"/>
    </row>
    <row r="372" spans="1:34" x14ac:dyDescent="0.25">
      <c r="A372"/>
      <c r="C372" s="13"/>
      <c r="D372" s="13"/>
      <c r="E372" s="13"/>
      <c r="Q372" s="13"/>
      <c r="R372" s="13"/>
      <c r="S372" s="13"/>
      <c r="AE372" s="13"/>
      <c r="AF372" s="13"/>
      <c r="AG372" s="13"/>
      <c r="AH372" s="13"/>
    </row>
    <row r="373" spans="1:34" x14ac:dyDescent="0.25">
      <c r="A373"/>
      <c r="C373" s="13"/>
      <c r="D373" s="13"/>
      <c r="E373" s="13"/>
      <c r="Q373" s="13"/>
      <c r="R373" s="13"/>
      <c r="S373" s="13"/>
      <c r="AE373" s="13"/>
      <c r="AF373" s="13"/>
      <c r="AG373" s="13"/>
      <c r="AH373" s="13"/>
    </row>
    <row r="374" spans="1:34" x14ac:dyDescent="0.25">
      <c r="A374"/>
      <c r="C374" s="13"/>
      <c r="D374" s="13"/>
      <c r="E374" s="13"/>
      <c r="Q374" s="13"/>
      <c r="R374" s="13"/>
      <c r="S374" s="13"/>
      <c r="AE374" s="13"/>
      <c r="AF374" s="13"/>
      <c r="AG374" s="13"/>
      <c r="AH374" s="13"/>
    </row>
    <row r="375" spans="1:34" x14ac:dyDescent="0.25">
      <c r="A375"/>
      <c r="C375" s="13"/>
      <c r="D375" s="13"/>
      <c r="E375" s="13"/>
      <c r="Q375" s="13"/>
      <c r="R375" s="13"/>
      <c r="S375" s="13"/>
      <c r="AE375" s="13"/>
      <c r="AF375" s="13"/>
      <c r="AG375" s="13"/>
      <c r="AH375" s="13"/>
    </row>
    <row r="376" spans="1:34" x14ac:dyDescent="0.25">
      <c r="A376"/>
      <c r="C376" s="13"/>
      <c r="D376" s="13"/>
      <c r="E376" s="13"/>
      <c r="Q376" s="13"/>
      <c r="R376" s="13"/>
      <c r="S376" s="13"/>
      <c r="AE376" s="13"/>
      <c r="AF376" s="13"/>
      <c r="AG376" s="13"/>
      <c r="AH376" s="13"/>
    </row>
    <row r="377" spans="1:34" x14ac:dyDescent="0.25">
      <c r="A377"/>
      <c r="C377" s="13"/>
      <c r="D377" s="13"/>
      <c r="E377" s="13"/>
      <c r="Q377" s="13"/>
      <c r="R377" s="13"/>
      <c r="S377" s="13"/>
      <c r="AE377" s="13"/>
      <c r="AF377" s="13"/>
      <c r="AG377" s="13"/>
      <c r="AH377" s="13"/>
    </row>
    <row r="378" spans="1:34" x14ac:dyDescent="0.25">
      <c r="A378"/>
      <c r="C378" s="13"/>
      <c r="D378" s="13"/>
      <c r="E378" s="13"/>
      <c r="Q378" s="13"/>
      <c r="R378" s="13"/>
      <c r="S378" s="13"/>
      <c r="AE378" s="13"/>
      <c r="AF378" s="13"/>
      <c r="AG378" s="13"/>
      <c r="AH378" s="13"/>
    </row>
    <row r="379" spans="1:34" x14ac:dyDescent="0.25">
      <c r="A379"/>
      <c r="C379" s="13"/>
      <c r="D379" s="13"/>
      <c r="E379" s="13"/>
      <c r="Q379" s="13"/>
      <c r="R379" s="13"/>
      <c r="S379" s="13"/>
      <c r="AE379" s="13"/>
      <c r="AF379" s="13"/>
      <c r="AG379" s="13"/>
      <c r="AH379" s="13"/>
    </row>
    <row r="380" spans="1:34" x14ac:dyDescent="0.25">
      <c r="A380"/>
      <c r="C380" s="13"/>
      <c r="D380" s="13"/>
      <c r="E380" s="13"/>
      <c r="Q380" s="13"/>
      <c r="R380" s="13"/>
      <c r="S380" s="13"/>
      <c r="AE380" s="13"/>
      <c r="AF380" s="13"/>
      <c r="AG380" s="13"/>
      <c r="AH380" s="13"/>
    </row>
    <row r="381" spans="1:34" x14ac:dyDescent="0.25">
      <c r="A381"/>
      <c r="C381" s="13"/>
      <c r="D381" s="13"/>
      <c r="E381" s="13"/>
      <c r="Q381" s="13"/>
      <c r="R381" s="13"/>
      <c r="S381" s="13"/>
      <c r="AE381" s="13"/>
      <c r="AF381" s="13"/>
      <c r="AG381" s="13"/>
      <c r="AH381" s="13"/>
    </row>
    <row r="382" spans="1:34" x14ac:dyDescent="0.25">
      <c r="A382"/>
      <c r="C382" s="13"/>
      <c r="D382" s="13"/>
      <c r="E382" s="13"/>
      <c r="Q382" s="13"/>
      <c r="R382" s="13"/>
      <c r="S382" s="13"/>
      <c r="AE382" s="13"/>
      <c r="AF382" s="13"/>
      <c r="AG382" s="13"/>
      <c r="AH382" s="13"/>
    </row>
    <row r="383" spans="1:34" x14ac:dyDescent="0.25">
      <c r="A383"/>
      <c r="C383" s="13"/>
      <c r="D383" s="13"/>
      <c r="E383" s="13"/>
      <c r="Q383" s="13"/>
      <c r="R383" s="13"/>
      <c r="S383" s="13"/>
      <c r="AE383" s="13"/>
      <c r="AF383" s="13"/>
      <c r="AG383" s="13"/>
      <c r="AH383" s="13"/>
    </row>
    <row r="384" spans="1:34" x14ac:dyDescent="0.25">
      <c r="A384"/>
      <c r="C384" s="13"/>
      <c r="D384" s="13"/>
      <c r="E384" s="13"/>
      <c r="Q384" s="13"/>
      <c r="R384" s="13"/>
      <c r="S384" s="13"/>
      <c r="AE384" s="13"/>
      <c r="AF384" s="13"/>
      <c r="AG384" s="13"/>
      <c r="AH384" s="13"/>
    </row>
    <row r="385" spans="1:34" x14ac:dyDescent="0.25">
      <c r="A385"/>
      <c r="C385" s="13"/>
      <c r="D385" s="13"/>
      <c r="E385" s="13"/>
      <c r="Q385" s="13"/>
      <c r="R385" s="13"/>
      <c r="S385" s="13"/>
      <c r="AE385" s="13"/>
      <c r="AF385" s="13"/>
      <c r="AG385" s="13"/>
      <c r="AH385" s="13"/>
    </row>
    <row r="386" spans="1:34" x14ac:dyDescent="0.25">
      <c r="A386"/>
      <c r="C386" s="13"/>
      <c r="D386" s="13"/>
      <c r="E386" s="13"/>
      <c r="Q386" s="13"/>
      <c r="R386" s="13"/>
      <c r="S386" s="13"/>
      <c r="AE386" s="13"/>
      <c r="AF386" s="13"/>
      <c r="AG386" s="13"/>
      <c r="AH386" s="13"/>
    </row>
    <row r="387" spans="1:34" x14ac:dyDescent="0.25">
      <c r="A387"/>
      <c r="C387" s="13"/>
      <c r="D387" s="13"/>
      <c r="E387" s="13"/>
      <c r="Q387" s="13"/>
      <c r="R387" s="13"/>
      <c r="S387" s="13"/>
      <c r="AE387" s="13"/>
      <c r="AF387" s="13"/>
      <c r="AG387" s="13"/>
      <c r="AH387" s="13"/>
    </row>
    <row r="388" spans="1:34" x14ac:dyDescent="0.25">
      <c r="A388"/>
      <c r="C388" s="13"/>
      <c r="D388" s="13"/>
      <c r="E388" s="13"/>
      <c r="Q388" s="13"/>
      <c r="R388" s="13"/>
      <c r="S388" s="13"/>
      <c r="AE388" s="13"/>
      <c r="AF388" s="13"/>
      <c r="AG388" s="13"/>
      <c r="AH388" s="13"/>
    </row>
    <row r="389" spans="1:34" x14ac:dyDescent="0.25">
      <c r="A389"/>
      <c r="C389" s="13"/>
      <c r="D389" s="13"/>
      <c r="E389" s="13"/>
      <c r="Q389" s="13"/>
      <c r="R389" s="13"/>
      <c r="S389" s="13"/>
      <c r="AE389" s="13"/>
      <c r="AF389" s="13"/>
      <c r="AG389" s="13"/>
      <c r="AH389" s="13"/>
    </row>
    <row r="390" spans="1:34" x14ac:dyDescent="0.25">
      <c r="A390"/>
      <c r="C390" s="13"/>
      <c r="D390" s="13"/>
      <c r="E390" s="13"/>
      <c r="Q390" s="13"/>
      <c r="R390" s="13"/>
      <c r="S390" s="13"/>
      <c r="AE390" s="13"/>
      <c r="AF390" s="13"/>
      <c r="AG390" s="13"/>
      <c r="AH390" s="13"/>
    </row>
    <row r="391" spans="1:34" x14ac:dyDescent="0.25">
      <c r="A391"/>
      <c r="C391" s="13"/>
      <c r="D391" s="13"/>
      <c r="E391" s="13"/>
      <c r="Q391" s="13"/>
      <c r="R391" s="13"/>
      <c r="S391" s="13"/>
      <c r="AE391" s="13"/>
      <c r="AF391" s="13"/>
      <c r="AG391" s="13"/>
      <c r="AH391" s="13"/>
    </row>
    <row r="392" spans="1:34" x14ac:dyDescent="0.25">
      <c r="A392"/>
      <c r="C392" s="13"/>
      <c r="D392" s="13"/>
      <c r="E392" s="13"/>
      <c r="Q392" s="13"/>
      <c r="R392" s="13"/>
      <c r="S392" s="13"/>
      <c r="AE392" s="13"/>
      <c r="AF392" s="13"/>
      <c r="AG392" s="13"/>
      <c r="AH392" s="13"/>
    </row>
    <row r="393" spans="1:34" x14ac:dyDescent="0.25">
      <c r="A393"/>
      <c r="C393" s="13"/>
      <c r="D393" s="13"/>
      <c r="E393" s="13"/>
      <c r="Q393" s="13"/>
      <c r="R393" s="13"/>
      <c r="S393" s="13"/>
      <c r="AE393" s="13"/>
      <c r="AF393" s="13"/>
      <c r="AG393" s="13"/>
      <c r="AH393" s="13"/>
    </row>
    <row r="394" spans="1:34" x14ac:dyDescent="0.25">
      <c r="A394"/>
      <c r="C394" s="13"/>
      <c r="D394" s="13"/>
      <c r="E394" s="13"/>
      <c r="Q394" s="13"/>
      <c r="R394" s="13"/>
      <c r="S394" s="13"/>
      <c r="AE394" s="13"/>
      <c r="AF394" s="13"/>
      <c r="AG394" s="13"/>
      <c r="AH394" s="13"/>
    </row>
    <row r="395" spans="1:34" x14ac:dyDescent="0.25">
      <c r="A395"/>
      <c r="C395" s="13"/>
      <c r="D395" s="13"/>
      <c r="E395" s="13"/>
      <c r="Q395" s="13"/>
      <c r="R395" s="13"/>
      <c r="S395" s="13"/>
      <c r="AE395" s="13"/>
      <c r="AF395" s="13"/>
      <c r="AG395" s="13"/>
      <c r="AH395" s="13"/>
    </row>
    <row r="396" spans="1:34" x14ac:dyDescent="0.25">
      <c r="A396"/>
      <c r="C396" s="13"/>
      <c r="D396" s="13"/>
      <c r="E396" s="13"/>
      <c r="Q396" s="13"/>
      <c r="R396" s="13"/>
      <c r="S396" s="13"/>
      <c r="AE396" s="13"/>
      <c r="AF396" s="13"/>
      <c r="AG396" s="13"/>
      <c r="AH396" s="13"/>
    </row>
    <row r="397" spans="1:34" x14ac:dyDescent="0.25">
      <c r="A397"/>
      <c r="C397" s="13"/>
      <c r="D397" s="13"/>
      <c r="E397" s="13"/>
      <c r="Q397" s="13"/>
      <c r="R397" s="13"/>
      <c r="S397" s="13"/>
      <c r="AE397" s="13"/>
      <c r="AF397" s="13"/>
      <c r="AG397" s="13"/>
      <c r="AH397" s="13"/>
    </row>
    <row r="398" spans="1:34" x14ac:dyDescent="0.25">
      <c r="A398"/>
      <c r="C398" s="13"/>
      <c r="D398" s="13"/>
      <c r="E398" s="13"/>
      <c r="Q398" s="13"/>
      <c r="R398" s="13"/>
      <c r="S398" s="13"/>
      <c r="AE398" s="13"/>
      <c r="AF398" s="13"/>
      <c r="AG398" s="13"/>
      <c r="AH398" s="13"/>
    </row>
    <row r="399" spans="1:34" x14ac:dyDescent="0.25">
      <c r="A399"/>
      <c r="C399" s="13"/>
      <c r="D399" s="13"/>
      <c r="E399" s="13"/>
      <c r="Q399" s="13"/>
      <c r="R399" s="13"/>
      <c r="S399" s="13"/>
      <c r="AE399" s="13"/>
      <c r="AF399" s="13"/>
      <c r="AG399" s="13"/>
      <c r="AH399" s="13"/>
    </row>
    <row r="400" spans="1:34" x14ac:dyDescent="0.25">
      <c r="A400"/>
      <c r="C400" s="13"/>
      <c r="D400" s="13"/>
      <c r="E400" s="13"/>
      <c r="Q400" s="13"/>
      <c r="R400" s="13"/>
      <c r="S400" s="13"/>
      <c r="AE400" s="13"/>
      <c r="AF400" s="13"/>
      <c r="AG400" s="13"/>
      <c r="AH400" s="13"/>
    </row>
    <row r="401" spans="1:34" x14ac:dyDescent="0.25">
      <c r="A401"/>
      <c r="C401" s="13"/>
      <c r="D401" s="13"/>
      <c r="E401" s="13"/>
      <c r="Q401" s="13"/>
      <c r="R401" s="13"/>
      <c r="S401" s="13"/>
      <c r="AE401" s="13"/>
      <c r="AF401" s="13"/>
      <c r="AG401" s="13"/>
      <c r="AH401" s="13"/>
    </row>
    <row r="402" spans="1:34" x14ac:dyDescent="0.25">
      <c r="A402"/>
      <c r="C402" s="13"/>
      <c r="D402" s="13"/>
      <c r="E402" s="13"/>
      <c r="Q402" s="13"/>
      <c r="R402" s="13"/>
      <c r="S402" s="13"/>
      <c r="AE402" s="13"/>
      <c r="AF402" s="13"/>
      <c r="AG402" s="13"/>
      <c r="AH402" s="13"/>
    </row>
    <row r="403" spans="1:34" x14ac:dyDescent="0.25">
      <c r="A403"/>
      <c r="C403" s="13"/>
      <c r="D403" s="13"/>
      <c r="E403" s="13"/>
      <c r="Q403" s="13"/>
      <c r="R403" s="13"/>
      <c r="S403" s="13"/>
      <c r="AE403" s="13"/>
      <c r="AF403" s="13"/>
      <c r="AG403" s="13"/>
      <c r="AH403" s="13"/>
    </row>
    <row r="404" spans="1:34" x14ac:dyDescent="0.25">
      <c r="A404"/>
      <c r="C404" s="13"/>
      <c r="D404" s="13"/>
      <c r="E404" s="13"/>
      <c r="Q404" s="13"/>
      <c r="R404" s="13"/>
      <c r="S404" s="13"/>
      <c r="AE404" s="13"/>
      <c r="AF404" s="13"/>
      <c r="AG404" s="13"/>
      <c r="AH404" s="13"/>
    </row>
    <row r="405" spans="1:34" x14ac:dyDescent="0.25">
      <c r="A405"/>
      <c r="C405" s="13"/>
      <c r="D405" s="13"/>
      <c r="E405" s="13"/>
      <c r="Q405" s="13"/>
      <c r="R405" s="13"/>
      <c r="S405" s="13"/>
      <c r="AE405" s="13"/>
      <c r="AF405" s="13"/>
      <c r="AG405" s="13"/>
      <c r="AH405" s="13"/>
    </row>
    <row r="406" spans="1:34" x14ac:dyDescent="0.25">
      <c r="A406"/>
      <c r="C406" s="13"/>
      <c r="D406" s="13"/>
      <c r="E406" s="13"/>
      <c r="Q406" s="13"/>
      <c r="R406" s="13"/>
      <c r="S406" s="13"/>
      <c r="AE406" s="13"/>
      <c r="AF406" s="13"/>
      <c r="AG406" s="13"/>
      <c r="AH406" s="13"/>
    </row>
    <row r="407" spans="1:34" x14ac:dyDescent="0.25">
      <c r="A407"/>
      <c r="C407" s="13"/>
      <c r="D407" s="13"/>
      <c r="E407" s="13"/>
      <c r="Q407" s="13"/>
      <c r="R407" s="13"/>
      <c r="S407" s="13"/>
      <c r="AE407" s="13"/>
      <c r="AF407" s="13"/>
      <c r="AG407" s="13"/>
      <c r="AH407" s="13"/>
    </row>
    <row r="408" spans="1:34" x14ac:dyDescent="0.25">
      <c r="A408"/>
      <c r="C408" s="13"/>
      <c r="D408" s="13"/>
      <c r="E408" s="13"/>
      <c r="Q408" s="13"/>
      <c r="R408" s="13"/>
      <c r="S408" s="13"/>
      <c r="AE408" s="13"/>
      <c r="AF408" s="13"/>
      <c r="AG408" s="13"/>
      <c r="AH408" s="13"/>
    </row>
    <row r="409" spans="1:34" x14ac:dyDescent="0.25">
      <c r="A409"/>
      <c r="C409" s="13"/>
      <c r="D409" s="13"/>
      <c r="E409" s="13"/>
      <c r="Q409" s="13"/>
      <c r="R409" s="13"/>
      <c r="S409" s="13"/>
      <c r="AE409" s="13"/>
      <c r="AF409" s="13"/>
      <c r="AG409" s="13"/>
      <c r="AH409" s="13"/>
    </row>
    <row r="410" spans="1:34" x14ac:dyDescent="0.25">
      <c r="A410"/>
      <c r="C410" s="13"/>
      <c r="D410" s="13"/>
      <c r="E410" s="13"/>
      <c r="Q410" s="13"/>
      <c r="R410" s="13"/>
      <c r="S410" s="13"/>
      <c r="AE410" s="13"/>
      <c r="AF410" s="13"/>
      <c r="AG410" s="13"/>
      <c r="AH410" s="13"/>
    </row>
    <row r="411" spans="1:34" x14ac:dyDescent="0.25">
      <c r="A411"/>
      <c r="C411" s="13"/>
      <c r="D411" s="13"/>
      <c r="E411" s="13"/>
      <c r="Q411" s="13"/>
      <c r="R411" s="13"/>
      <c r="S411" s="13"/>
      <c r="AE411" s="13"/>
      <c r="AF411" s="13"/>
      <c r="AG411" s="13"/>
      <c r="AH411" s="13"/>
    </row>
    <row r="412" spans="1:34" x14ac:dyDescent="0.25">
      <c r="A412"/>
      <c r="C412" s="13"/>
      <c r="D412" s="13"/>
      <c r="E412" s="13"/>
      <c r="Q412" s="13"/>
      <c r="R412" s="13"/>
      <c r="S412" s="13"/>
      <c r="AE412" s="13"/>
      <c r="AF412" s="13"/>
      <c r="AG412" s="13"/>
      <c r="AH412" s="13"/>
    </row>
    <row r="413" spans="1:34" x14ac:dyDescent="0.25">
      <c r="A413"/>
      <c r="C413" s="13"/>
      <c r="D413" s="13"/>
      <c r="E413" s="13"/>
      <c r="Q413" s="13"/>
      <c r="R413" s="13"/>
      <c r="S413" s="13"/>
      <c r="AE413" s="13"/>
      <c r="AF413" s="13"/>
      <c r="AG413" s="13"/>
      <c r="AH413" s="13"/>
    </row>
    <row r="414" spans="1:34" x14ac:dyDescent="0.25">
      <c r="A414"/>
      <c r="C414" s="13"/>
      <c r="D414" s="13"/>
      <c r="E414" s="13"/>
      <c r="Q414" s="13"/>
      <c r="R414" s="13"/>
      <c r="S414" s="13"/>
      <c r="AE414" s="13"/>
      <c r="AF414" s="13"/>
      <c r="AG414" s="13"/>
      <c r="AH414" s="13"/>
    </row>
    <row r="415" spans="1:34" x14ac:dyDescent="0.25">
      <c r="A415"/>
      <c r="C415" s="13"/>
      <c r="D415" s="13"/>
      <c r="E415" s="13"/>
      <c r="Q415" s="13"/>
      <c r="R415" s="13"/>
      <c r="S415" s="13"/>
      <c r="AE415" s="13"/>
      <c r="AF415" s="13"/>
      <c r="AG415" s="13"/>
      <c r="AH415" s="13"/>
    </row>
    <row r="416" spans="1:34" x14ac:dyDescent="0.25">
      <c r="A416"/>
      <c r="C416" s="13"/>
      <c r="D416" s="13"/>
      <c r="E416" s="13"/>
      <c r="Q416" s="13"/>
      <c r="R416" s="13"/>
      <c r="S416" s="13"/>
      <c r="AE416" s="13"/>
      <c r="AF416" s="13"/>
      <c r="AG416" s="13"/>
      <c r="AH416" s="13"/>
    </row>
    <row r="417" spans="1:34" x14ac:dyDescent="0.25">
      <c r="A417"/>
      <c r="C417" s="13"/>
      <c r="D417" s="13"/>
      <c r="E417" s="13"/>
      <c r="Q417" s="13"/>
      <c r="R417" s="13"/>
      <c r="S417" s="13"/>
      <c r="AE417" s="13"/>
      <c r="AF417" s="13"/>
      <c r="AG417" s="13"/>
      <c r="AH417" s="13"/>
    </row>
    <row r="418" spans="1:34" x14ac:dyDescent="0.25">
      <c r="A418"/>
      <c r="C418" s="13"/>
      <c r="D418" s="13"/>
      <c r="E418" s="13"/>
      <c r="Q418" s="13"/>
      <c r="R418" s="13"/>
      <c r="S418" s="13"/>
      <c r="AE418" s="13"/>
      <c r="AF418" s="13"/>
      <c r="AG418" s="13"/>
      <c r="AH418" s="13"/>
    </row>
    <row r="419" spans="1:34" x14ac:dyDescent="0.25">
      <c r="A419"/>
      <c r="C419" s="13"/>
      <c r="D419" s="13"/>
      <c r="E419" s="13"/>
      <c r="Q419" s="13"/>
      <c r="R419" s="13"/>
      <c r="S419" s="13"/>
      <c r="AE419" s="13"/>
      <c r="AF419" s="13"/>
      <c r="AG419" s="13"/>
      <c r="AH419" s="13"/>
    </row>
    <row r="420" spans="1:34" x14ac:dyDescent="0.25">
      <c r="A420"/>
      <c r="C420" s="13"/>
      <c r="D420" s="13"/>
      <c r="E420" s="13"/>
      <c r="Q420" s="13"/>
      <c r="R420" s="13"/>
      <c r="S420" s="13"/>
      <c r="AE420" s="13"/>
      <c r="AF420" s="13"/>
      <c r="AG420" s="13"/>
      <c r="AH420" s="13"/>
    </row>
    <row r="421" spans="1:34" x14ac:dyDescent="0.25">
      <c r="A421"/>
      <c r="C421" s="13"/>
      <c r="D421" s="13"/>
      <c r="E421" s="13"/>
      <c r="Q421" s="13"/>
      <c r="R421" s="13"/>
      <c r="S421" s="13"/>
      <c r="AE421" s="13"/>
      <c r="AF421" s="13"/>
      <c r="AG421" s="13"/>
      <c r="AH421" s="13"/>
    </row>
    <row r="422" spans="1:34" x14ac:dyDescent="0.25">
      <c r="A422"/>
      <c r="C422" s="13"/>
      <c r="D422" s="13"/>
      <c r="E422" s="13"/>
      <c r="Q422" s="13"/>
      <c r="R422" s="13"/>
      <c r="S422" s="13"/>
      <c r="AE422" s="13"/>
      <c r="AF422" s="13"/>
      <c r="AG422" s="13"/>
      <c r="AH422" s="13"/>
    </row>
    <row r="423" spans="1:34" x14ac:dyDescent="0.25">
      <c r="A423"/>
      <c r="C423" s="13"/>
      <c r="D423" s="13"/>
      <c r="E423" s="13"/>
      <c r="Q423" s="13"/>
      <c r="R423" s="13"/>
      <c r="S423" s="13"/>
      <c r="AE423" s="13"/>
      <c r="AF423" s="13"/>
      <c r="AG423" s="13"/>
      <c r="AH423" s="13"/>
    </row>
    <row r="424" spans="1:34" x14ac:dyDescent="0.25">
      <c r="A424"/>
      <c r="C424" s="13"/>
      <c r="D424" s="13"/>
      <c r="E424" s="13"/>
      <c r="Q424" s="13"/>
      <c r="R424" s="13"/>
      <c r="S424" s="13"/>
      <c r="AE424" s="13"/>
      <c r="AF424" s="13"/>
      <c r="AG424" s="13"/>
      <c r="AH424" s="13"/>
    </row>
    <row r="425" spans="1:34" x14ac:dyDescent="0.25">
      <c r="A425"/>
      <c r="C425" s="13"/>
      <c r="D425" s="13"/>
      <c r="E425" s="13"/>
      <c r="Q425" s="13"/>
      <c r="R425" s="13"/>
      <c r="S425" s="13"/>
      <c r="AE425" s="13"/>
      <c r="AF425" s="13"/>
      <c r="AG425" s="13"/>
      <c r="AH425" s="13"/>
    </row>
    <row r="426" spans="1:34" x14ac:dyDescent="0.25">
      <c r="A426"/>
      <c r="C426" s="13"/>
      <c r="D426" s="13"/>
      <c r="E426" s="13"/>
      <c r="Q426" s="13"/>
      <c r="R426" s="13"/>
      <c r="S426" s="13"/>
      <c r="AE426" s="13"/>
      <c r="AF426" s="13"/>
      <c r="AG426" s="13"/>
      <c r="AH426" s="13"/>
    </row>
    <row r="427" spans="1:34" x14ac:dyDescent="0.25">
      <c r="A427"/>
      <c r="C427" s="13"/>
      <c r="D427" s="13"/>
      <c r="E427" s="13"/>
      <c r="Q427" s="13"/>
      <c r="R427" s="13"/>
      <c r="S427" s="13"/>
      <c r="AE427" s="13"/>
      <c r="AF427" s="13"/>
      <c r="AG427" s="13"/>
      <c r="AH427" s="13"/>
    </row>
    <row r="428" spans="1:34" x14ac:dyDescent="0.25">
      <c r="A428"/>
      <c r="C428" s="13"/>
      <c r="D428" s="13"/>
      <c r="E428" s="13"/>
      <c r="Q428" s="13"/>
      <c r="R428" s="13"/>
      <c r="S428" s="13"/>
      <c r="AE428" s="13"/>
      <c r="AF428" s="13"/>
      <c r="AG428" s="13"/>
      <c r="AH428" s="13"/>
    </row>
    <row r="429" spans="1:34" x14ac:dyDescent="0.25">
      <c r="A429"/>
      <c r="C429" s="13"/>
      <c r="D429" s="13"/>
      <c r="E429" s="13"/>
      <c r="Q429" s="13"/>
      <c r="R429" s="13"/>
      <c r="S429" s="13"/>
      <c r="AE429" s="13"/>
      <c r="AF429" s="13"/>
      <c r="AG429" s="13"/>
      <c r="AH429" s="13"/>
    </row>
    <row r="430" spans="1:34" x14ac:dyDescent="0.25">
      <c r="A430"/>
      <c r="C430" s="13"/>
      <c r="D430" s="13"/>
      <c r="E430" s="13"/>
      <c r="Q430" s="13"/>
      <c r="R430" s="13"/>
      <c r="S430" s="13"/>
      <c r="AE430" s="13"/>
      <c r="AF430" s="13"/>
      <c r="AG430" s="13"/>
      <c r="AH430" s="13"/>
    </row>
    <row r="431" spans="1:34" x14ac:dyDescent="0.25">
      <c r="A431"/>
      <c r="C431" s="13"/>
      <c r="D431" s="13"/>
      <c r="E431" s="13"/>
      <c r="Q431" s="13"/>
      <c r="R431" s="13"/>
      <c r="S431" s="13"/>
      <c r="AE431" s="13"/>
      <c r="AF431" s="13"/>
      <c r="AG431" s="13"/>
      <c r="AH431" s="13"/>
    </row>
    <row r="432" spans="1:34" x14ac:dyDescent="0.25">
      <c r="A432"/>
      <c r="C432" s="13"/>
      <c r="D432" s="13"/>
      <c r="E432" s="13"/>
      <c r="Q432" s="13"/>
      <c r="R432" s="13"/>
      <c r="S432" s="13"/>
      <c r="AE432" s="13"/>
      <c r="AF432" s="13"/>
      <c r="AG432" s="13"/>
      <c r="AH432" s="13"/>
    </row>
    <row r="433" spans="1:34" x14ac:dyDescent="0.25">
      <c r="A433"/>
      <c r="C433" s="13"/>
      <c r="D433" s="13"/>
      <c r="E433" s="13"/>
      <c r="Q433" s="13"/>
      <c r="R433" s="13"/>
      <c r="S433" s="13"/>
      <c r="AE433" s="13"/>
      <c r="AF433" s="13"/>
      <c r="AG433" s="13"/>
      <c r="AH433" s="13"/>
    </row>
    <row r="434" spans="1:34" x14ac:dyDescent="0.25">
      <c r="A434"/>
      <c r="C434" s="13"/>
      <c r="D434" s="13"/>
      <c r="E434" s="13"/>
      <c r="Q434" s="13"/>
      <c r="R434" s="13"/>
      <c r="S434" s="13"/>
      <c r="AE434" s="13"/>
      <c r="AF434" s="13"/>
      <c r="AG434" s="13"/>
      <c r="AH434" s="13"/>
    </row>
    <row r="435" spans="1:34" x14ac:dyDescent="0.25">
      <c r="A435"/>
      <c r="C435" s="13"/>
      <c r="D435" s="13"/>
      <c r="E435" s="13"/>
      <c r="Q435" s="13"/>
      <c r="R435" s="13"/>
      <c r="S435" s="13"/>
      <c r="AE435" s="13"/>
      <c r="AF435" s="13"/>
      <c r="AG435" s="13"/>
      <c r="AH435" s="13"/>
    </row>
    <row r="436" spans="1:34" x14ac:dyDescent="0.25">
      <c r="A436"/>
      <c r="C436" s="13"/>
      <c r="D436" s="13"/>
      <c r="E436" s="13"/>
      <c r="Q436" s="13"/>
      <c r="R436" s="13"/>
      <c r="S436" s="13"/>
      <c r="AE436" s="13"/>
      <c r="AF436" s="13"/>
      <c r="AG436" s="13"/>
      <c r="AH436" s="13"/>
    </row>
    <row r="437" spans="1:34" x14ac:dyDescent="0.25">
      <c r="A437"/>
      <c r="C437" s="13"/>
      <c r="D437" s="13"/>
      <c r="E437" s="13"/>
      <c r="Q437" s="13"/>
      <c r="R437" s="13"/>
      <c r="S437" s="13"/>
      <c r="AE437" s="13"/>
      <c r="AF437" s="13"/>
      <c r="AG437" s="13"/>
      <c r="AH437" s="13"/>
    </row>
    <row r="438" spans="1:34" x14ac:dyDescent="0.25">
      <c r="A438"/>
      <c r="C438" s="13"/>
      <c r="D438" s="13"/>
      <c r="E438" s="13"/>
      <c r="Q438" s="13"/>
      <c r="R438" s="13"/>
      <c r="S438" s="13"/>
      <c r="AE438" s="13"/>
      <c r="AF438" s="13"/>
      <c r="AG438" s="13"/>
      <c r="AH438" s="13"/>
    </row>
    <row r="439" spans="1:34" x14ac:dyDescent="0.25">
      <c r="A439"/>
      <c r="C439" s="13"/>
      <c r="D439" s="13"/>
      <c r="E439" s="13"/>
      <c r="Q439" s="13"/>
      <c r="R439" s="13"/>
      <c r="S439" s="13"/>
      <c r="AE439" s="13"/>
      <c r="AF439" s="13"/>
      <c r="AG439" s="13"/>
      <c r="AH439" s="13"/>
    </row>
    <row r="440" spans="1:34" x14ac:dyDescent="0.25">
      <c r="A440"/>
      <c r="C440" s="13"/>
      <c r="D440" s="13"/>
      <c r="E440" s="13"/>
      <c r="Q440" s="13"/>
      <c r="R440" s="13"/>
      <c r="S440" s="13"/>
      <c r="AE440" s="13"/>
      <c r="AF440" s="13"/>
      <c r="AG440" s="13"/>
      <c r="AH440" s="13"/>
    </row>
    <row r="441" spans="1:34" x14ac:dyDescent="0.25">
      <c r="A441"/>
      <c r="C441" s="13"/>
      <c r="D441" s="13"/>
      <c r="E441" s="13"/>
      <c r="Q441" s="13"/>
      <c r="R441" s="13"/>
      <c r="S441" s="13"/>
      <c r="AE441" s="13"/>
      <c r="AF441" s="13"/>
      <c r="AG441" s="13"/>
      <c r="AH441" s="13"/>
    </row>
    <row r="442" spans="1:34" x14ac:dyDescent="0.25">
      <c r="A442"/>
      <c r="C442" s="13"/>
      <c r="D442" s="13"/>
      <c r="E442" s="13"/>
      <c r="Q442" s="13"/>
      <c r="R442" s="13"/>
      <c r="S442" s="13"/>
      <c r="AE442" s="13"/>
      <c r="AF442" s="13"/>
      <c r="AG442" s="13"/>
      <c r="AH442" s="13"/>
    </row>
    <row r="443" spans="1:34" x14ac:dyDescent="0.25">
      <c r="A443"/>
      <c r="C443" s="13"/>
      <c r="D443" s="13"/>
      <c r="E443" s="13"/>
      <c r="Q443" s="13"/>
      <c r="R443" s="13"/>
      <c r="S443" s="13"/>
      <c r="AE443" s="13"/>
      <c r="AF443" s="13"/>
      <c r="AG443" s="13"/>
      <c r="AH443" s="13"/>
    </row>
    <row r="444" spans="1:34" x14ac:dyDescent="0.25">
      <c r="A444"/>
      <c r="C444" s="13"/>
      <c r="D444" s="13"/>
      <c r="E444" s="13"/>
      <c r="Q444" s="13"/>
      <c r="R444" s="13"/>
      <c r="S444" s="13"/>
      <c r="AE444" s="13"/>
      <c r="AF444" s="13"/>
      <c r="AG444" s="13"/>
      <c r="AH444" s="13"/>
    </row>
    <row r="445" spans="1:34" x14ac:dyDescent="0.25">
      <c r="A445"/>
      <c r="C445" s="13"/>
      <c r="D445" s="13"/>
      <c r="E445" s="13"/>
      <c r="Q445" s="13"/>
      <c r="R445" s="13"/>
      <c r="S445" s="13"/>
      <c r="AE445" s="13"/>
      <c r="AF445" s="13"/>
      <c r="AG445" s="13"/>
      <c r="AH445" s="13"/>
    </row>
    <row r="446" spans="1:34" x14ac:dyDescent="0.25">
      <c r="A446"/>
      <c r="C446" s="13"/>
      <c r="D446" s="13"/>
      <c r="E446" s="13"/>
      <c r="Q446" s="13"/>
      <c r="R446" s="13"/>
      <c r="S446" s="13"/>
      <c r="AE446" s="13"/>
      <c r="AF446" s="13"/>
      <c r="AG446" s="13"/>
      <c r="AH446" s="13"/>
    </row>
    <row r="447" spans="1:34" x14ac:dyDescent="0.25">
      <c r="A447"/>
      <c r="C447" s="13"/>
      <c r="D447" s="13"/>
      <c r="E447" s="13"/>
      <c r="Q447" s="13"/>
      <c r="R447" s="13"/>
      <c r="S447" s="13"/>
      <c r="AE447" s="13"/>
      <c r="AF447" s="13"/>
      <c r="AG447" s="13"/>
      <c r="AH447" s="13"/>
    </row>
    <row r="448" spans="1:34" x14ac:dyDescent="0.25">
      <c r="A448"/>
      <c r="C448" s="13"/>
      <c r="D448" s="13"/>
      <c r="E448" s="13"/>
      <c r="Q448" s="13"/>
      <c r="R448" s="13"/>
      <c r="S448" s="13"/>
      <c r="AE448" s="13"/>
      <c r="AF448" s="13"/>
      <c r="AG448" s="13"/>
      <c r="AH448" s="13"/>
    </row>
    <row r="449" spans="1:34" x14ac:dyDescent="0.25">
      <c r="A449"/>
      <c r="C449" s="13"/>
      <c r="D449" s="13"/>
      <c r="E449" s="13"/>
      <c r="Q449" s="13"/>
      <c r="R449" s="13"/>
      <c r="S449" s="13"/>
      <c r="AE449" s="13"/>
      <c r="AF449" s="13"/>
      <c r="AG449" s="13"/>
      <c r="AH449" s="13"/>
    </row>
    <row r="450" spans="1:34" x14ac:dyDescent="0.25">
      <c r="A450"/>
      <c r="C450" s="13"/>
      <c r="D450" s="13"/>
      <c r="E450" s="13"/>
      <c r="Q450" s="13"/>
      <c r="R450" s="13"/>
      <c r="S450" s="13"/>
      <c r="AE450" s="13"/>
      <c r="AF450" s="13"/>
      <c r="AG450" s="13"/>
      <c r="AH450" s="13"/>
    </row>
    <row r="451" spans="1:34" x14ac:dyDescent="0.25">
      <c r="A451"/>
      <c r="C451" s="13"/>
      <c r="D451" s="13"/>
      <c r="E451" s="13"/>
      <c r="Q451" s="13"/>
      <c r="R451" s="13"/>
      <c r="S451" s="13"/>
      <c r="AE451" s="13"/>
      <c r="AF451" s="13"/>
      <c r="AG451" s="13"/>
      <c r="AH451" s="13"/>
    </row>
    <row r="452" spans="1:34" x14ac:dyDescent="0.25">
      <c r="A452"/>
      <c r="C452" s="13"/>
      <c r="D452" s="13"/>
      <c r="E452" s="13"/>
      <c r="Q452" s="13"/>
      <c r="R452" s="13"/>
      <c r="S452" s="13"/>
      <c r="AE452" s="13"/>
      <c r="AF452" s="13"/>
      <c r="AG452" s="13"/>
      <c r="AH452" s="13"/>
    </row>
    <row r="453" spans="1:34" x14ac:dyDescent="0.25">
      <c r="A453"/>
      <c r="C453" s="13"/>
      <c r="D453" s="13"/>
      <c r="E453" s="13"/>
      <c r="Q453" s="13"/>
      <c r="R453" s="13"/>
      <c r="S453" s="13"/>
      <c r="AE453" s="13"/>
      <c r="AF453" s="13"/>
      <c r="AG453" s="13"/>
      <c r="AH453" s="13"/>
    </row>
    <row r="454" spans="1:34" x14ac:dyDescent="0.25">
      <c r="A454"/>
      <c r="C454" s="13"/>
      <c r="D454" s="13"/>
      <c r="E454" s="13"/>
      <c r="Q454" s="13"/>
      <c r="R454" s="13"/>
      <c r="S454" s="13"/>
      <c r="AE454" s="13"/>
      <c r="AF454" s="13"/>
      <c r="AG454" s="13"/>
      <c r="AH454" s="13"/>
    </row>
    <row r="455" spans="1:34" x14ac:dyDescent="0.25">
      <c r="A455"/>
      <c r="C455" s="13"/>
      <c r="D455" s="13"/>
      <c r="E455" s="13"/>
      <c r="Q455" s="13"/>
      <c r="R455" s="13"/>
      <c r="S455" s="13"/>
      <c r="AE455" s="13"/>
      <c r="AF455" s="13"/>
      <c r="AG455" s="13"/>
      <c r="AH455" s="13"/>
    </row>
    <row r="456" spans="1:34" x14ac:dyDescent="0.25">
      <c r="A456"/>
      <c r="C456" s="13"/>
      <c r="D456" s="13"/>
      <c r="E456" s="13"/>
      <c r="Q456" s="13"/>
      <c r="R456" s="13"/>
      <c r="S456" s="13"/>
      <c r="AE456" s="13"/>
      <c r="AF456" s="13"/>
      <c r="AG456" s="13"/>
      <c r="AH456" s="13"/>
    </row>
    <row r="457" spans="1:34" x14ac:dyDescent="0.25">
      <c r="A457"/>
      <c r="C457" s="13"/>
      <c r="D457" s="13"/>
      <c r="E457" s="13"/>
      <c r="Q457" s="13"/>
      <c r="R457" s="13"/>
      <c r="S457" s="13"/>
      <c r="AE457" s="13"/>
      <c r="AF457" s="13"/>
      <c r="AG457" s="13"/>
      <c r="AH457" s="13"/>
    </row>
    <row r="458" spans="1:34" x14ac:dyDescent="0.25">
      <c r="A458"/>
      <c r="C458" s="13"/>
      <c r="D458" s="13"/>
      <c r="E458" s="13"/>
      <c r="Q458" s="13"/>
      <c r="R458" s="13"/>
      <c r="S458" s="13"/>
      <c r="AE458" s="13"/>
      <c r="AF458" s="13"/>
      <c r="AG458" s="13"/>
      <c r="AH458" s="13"/>
    </row>
    <row r="459" spans="1:34" x14ac:dyDescent="0.25">
      <c r="A459"/>
      <c r="C459" s="13"/>
      <c r="D459" s="13"/>
      <c r="E459" s="13"/>
      <c r="Q459" s="13"/>
      <c r="R459" s="13"/>
      <c r="S459" s="13"/>
      <c r="AE459" s="13"/>
      <c r="AF459" s="13"/>
      <c r="AG459" s="13"/>
      <c r="AH459" s="13"/>
    </row>
    <row r="460" spans="1:34" x14ac:dyDescent="0.25">
      <c r="A460"/>
      <c r="C460" s="13"/>
      <c r="D460" s="13"/>
      <c r="E460" s="13"/>
      <c r="Q460" s="13"/>
      <c r="R460" s="13"/>
      <c r="S460" s="13"/>
      <c r="AE460" s="13"/>
      <c r="AF460" s="13"/>
      <c r="AG460" s="13"/>
      <c r="AH460" s="13"/>
    </row>
    <row r="461" spans="1:34" x14ac:dyDescent="0.25">
      <c r="A461"/>
      <c r="C461" s="13"/>
      <c r="D461" s="13"/>
      <c r="E461" s="13"/>
      <c r="Q461" s="13"/>
      <c r="R461" s="13"/>
      <c r="S461" s="13"/>
      <c r="AE461" s="13"/>
      <c r="AF461" s="13"/>
      <c r="AG461" s="13"/>
      <c r="AH461" s="13"/>
    </row>
    <row r="462" spans="1:34" x14ac:dyDescent="0.25">
      <c r="A462"/>
      <c r="C462" s="13"/>
      <c r="D462" s="13"/>
      <c r="E462" s="13"/>
      <c r="Q462" s="13"/>
      <c r="R462" s="13"/>
      <c r="S462" s="13"/>
      <c r="AE462" s="13"/>
      <c r="AF462" s="13"/>
      <c r="AG462" s="13"/>
      <c r="AH462" s="13"/>
    </row>
    <row r="463" spans="1:34" x14ac:dyDescent="0.25">
      <c r="A463"/>
      <c r="C463" s="13"/>
      <c r="D463" s="13"/>
      <c r="E463" s="13"/>
      <c r="Q463" s="13"/>
      <c r="R463" s="13"/>
      <c r="S463" s="13"/>
      <c r="AE463" s="13"/>
      <c r="AF463" s="13"/>
      <c r="AG463" s="13"/>
      <c r="AH463" s="13"/>
    </row>
    <row r="464" spans="1:34" x14ac:dyDescent="0.25">
      <c r="A464"/>
      <c r="C464" s="13"/>
      <c r="D464" s="13"/>
      <c r="E464" s="13"/>
      <c r="Q464" s="13"/>
      <c r="R464" s="13"/>
      <c r="S464" s="13"/>
      <c r="AE464" s="13"/>
      <c r="AF464" s="13"/>
      <c r="AG464" s="13"/>
      <c r="AH464" s="13"/>
    </row>
    <row r="465" spans="1:34" x14ac:dyDescent="0.25">
      <c r="A465"/>
      <c r="C465" s="13"/>
      <c r="D465" s="13"/>
      <c r="E465" s="13"/>
      <c r="Q465" s="13"/>
      <c r="R465" s="13"/>
      <c r="S465" s="13"/>
      <c r="AE465" s="13"/>
      <c r="AF465" s="13"/>
      <c r="AG465" s="13"/>
      <c r="AH465" s="13"/>
    </row>
    <row r="466" spans="1:34" x14ac:dyDescent="0.25">
      <c r="A466"/>
      <c r="C466" s="13"/>
      <c r="D466" s="13"/>
      <c r="E466" s="13"/>
      <c r="Q466" s="13"/>
      <c r="R466" s="13"/>
      <c r="S466" s="13"/>
      <c r="AE466" s="13"/>
      <c r="AF466" s="13"/>
      <c r="AG466" s="13"/>
      <c r="AH466" s="13"/>
    </row>
    <row r="467" spans="1:34" x14ac:dyDescent="0.25">
      <c r="A467"/>
      <c r="C467" s="13"/>
      <c r="D467" s="13"/>
      <c r="E467" s="13"/>
      <c r="Q467" s="13"/>
      <c r="R467" s="13"/>
      <c r="S467" s="13"/>
      <c r="AE467" s="13"/>
      <c r="AF467" s="13"/>
      <c r="AG467" s="13"/>
      <c r="AH467" s="13"/>
    </row>
    <row r="468" spans="1:34" x14ac:dyDescent="0.25">
      <c r="A468"/>
      <c r="C468" s="13"/>
      <c r="D468" s="13"/>
      <c r="E468" s="13"/>
      <c r="Q468" s="13"/>
      <c r="R468" s="13"/>
      <c r="S468" s="13"/>
      <c r="AE468" s="13"/>
      <c r="AF468" s="13"/>
      <c r="AG468" s="13"/>
      <c r="AH468" s="13"/>
    </row>
    <row r="469" spans="1:34" x14ac:dyDescent="0.25">
      <c r="A469"/>
      <c r="C469" s="13"/>
      <c r="D469" s="13"/>
      <c r="E469" s="13"/>
      <c r="Q469" s="13"/>
      <c r="R469" s="13"/>
      <c r="S469" s="13"/>
      <c r="AE469" s="13"/>
      <c r="AF469" s="13"/>
      <c r="AG469" s="13"/>
      <c r="AH469" s="13"/>
    </row>
    <row r="470" spans="1:34" x14ac:dyDescent="0.25">
      <c r="A470"/>
      <c r="C470" s="13"/>
      <c r="D470" s="13"/>
      <c r="E470" s="13"/>
      <c r="Q470" s="13"/>
      <c r="R470" s="13"/>
      <c r="S470" s="13"/>
      <c r="AE470" s="13"/>
      <c r="AF470" s="13"/>
      <c r="AG470" s="13"/>
      <c r="AH470" s="13"/>
    </row>
    <row r="471" spans="1:34" x14ac:dyDescent="0.25">
      <c r="A471"/>
      <c r="C471" s="13"/>
      <c r="D471" s="13"/>
      <c r="E471" s="13"/>
      <c r="Q471" s="13"/>
      <c r="R471" s="13"/>
      <c r="S471" s="13"/>
      <c r="AE471" s="13"/>
      <c r="AF471" s="13"/>
      <c r="AG471" s="13"/>
      <c r="AH471" s="13"/>
    </row>
    <row r="472" spans="1:34" x14ac:dyDescent="0.25">
      <c r="A472"/>
      <c r="C472" s="13"/>
      <c r="D472" s="13"/>
      <c r="E472" s="13"/>
      <c r="Q472" s="13"/>
      <c r="R472" s="13"/>
      <c r="S472" s="13"/>
      <c r="AE472" s="13"/>
      <c r="AF472" s="13"/>
      <c r="AG472" s="13"/>
      <c r="AH472" s="13"/>
    </row>
    <row r="473" spans="1:34" x14ac:dyDescent="0.25">
      <c r="A473"/>
      <c r="C473" s="13"/>
      <c r="D473" s="13"/>
      <c r="E473" s="13"/>
      <c r="Q473" s="13"/>
      <c r="R473" s="13"/>
      <c r="S473" s="13"/>
      <c r="AE473" s="13"/>
      <c r="AF473" s="13"/>
      <c r="AG473" s="13"/>
      <c r="AH473" s="13"/>
    </row>
    <row r="474" spans="1:34" x14ac:dyDescent="0.25">
      <c r="A474"/>
      <c r="C474" s="13"/>
      <c r="D474" s="13"/>
      <c r="E474" s="13"/>
      <c r="Q474" s="13"/>
      <c r="R474" s="13"/>
      <c r="S474" s="13"/>
      <c r="AE474" s="13"/>
      <c r="AF474" s="13"/>
      <c r="AG474" s="13"/>
      <c r="AH474" s="13"/>
    </row>
    <row r="475" spans="1:34" x14ac:dyDescent="0.25">
      <c r="A475"/>
      <c r="C475" s="13"/>
      <c r="D475" s="13"/>
      <c r="E475" s="13"/>
      <c r="Q475" s="13"/>
      <c r="R475" s="13"/>
      <c r="S475" s="13"/>
      <c r="AE475" s="13"/>
      <c r="AF475" s="13"/>
      <c r="AG475" s="13"/>
      <c r="AH475" s="13"/>
    </row>
    <row r="476" spans="1:34" x14ac:dyDescent="0.25">
      <c r="A476"/>
      <c r="C476" s="13"/>
      <c r="D476" s="13"/>
      <c r="E476" s="13"/>
      <c r="Q476" s="13"/>
      <c r="R476" s="13"/>
      <c r="S476" s="13"/>
      <c r="AE476" s="13"/>
      <c r="AF476" s="13"/>
      <c r="AG476" s="13"/>
      <c r="AH476" s="13"/>
    </row>
    <row r="477" spans="1:34" x14ac:dyDescent="0.25">
      <c r="A477"/>
      <c r="C477" s="13"/>
      <c r="D477" s="13"/>
      <c r="E477" s="13"/>
      <c r="Q477" s="13"/>
      <c r="R477" s="13"/>
      <c r="S477" s="13"/>
      <c r="AE477" s="13"/>
      <c r="AF477" s="13"/>
      <c r="AG477" s="13"/>
      <c r="AH477" s="13"/>
    </row>
    <row r="478" spans="1:34" x14ac:dyDescent="0.25">
      <c r="A478"/>
      <c r="C478" s="13"/>
      <c r="D478" s="13"/>
      <c r="E478" s="13"/>
      <c r="Q478" s="13"/>
      <c r="R478" s="13"/>
      <c r="S478" s="13"/>
      <c r="AE478" s="13"/>
      <c r="AF478" s="13"/>
      <c r="AG478" s="13"/>
      <c r="AH478" s="13"/>
    </row>
    <row r="479" spans="1:34" x14ac:dyDescent="0.25">
      <c r="A479"/>
      <c r="C479" s="13"/>
      <c r="D479" s="13"/>
      <c r="E479" s="13"/>
      <c r="Q479" s="13"/>
      <c r="R479" s="13"/>
      <c r="S479" s="13"/>
      <c r="AE479" s="13"/>
      <c r="AF479" s="13"/>
      <c r="AG479" s="13"/>
      <c r="AH479" s="13"/>
    </row>
    <row r="480" spans="1:34" x14ac:dyDescent="0.25">
      <c r="A480"/>
      <c r="C480" s="13"/>
      <c r="D480" s="13"/>
      <c r="E480" s="13"/>
      <c r="Q480" s="13"/>
      <c r="R480" s="13"/>
      <c r="S480" s="13"/>
      <c r="AE480" s="13"/>
      <c r="AF480" s="13"/>
      <c r="AG480" s="13"/>
      <c r="AH480" s="13"/>
    </row>
    <row r="481" spans="1:34" x14ac:dyDescent="0.25">
      <c r="A481"/>
      <c r="C481" s="13"/>
      <c r="D481" s="13"/>
      <c r="E481" s="13"/>
      <c r="Q481" s="13"/>
      <c r="R481" s="13"/>
      <c r="S481" s="13"/>
      <c r="AE481" s="13"/>
      <c r="AF481" s="13"/>
      <c r="AG481" s="13"/>
      <c r="AH481" s="13"/>
    </row>
    <row r="482" spans="1:34" x14ac:dyDescent="0.25">
      <c r="A482"/>
      <c r="C482" s="13"/>
      <c r="D482" s="13"/>
      <c r="E482" s="13"/>
      <c r="Q482" s="13"/>
      <c r="R482" s="13"/>
      <c r="S482" s="13"/>
      <c r="AE482" s="13"/>
      <c r="AF482" s="13"/>
      <c r="AG482" s="13"/>
      <c r="AH482" s="13"/>
    </row>
    <row r="483" spans="1:34" x14ac:dyDescent="0.25">
      <c r="A483"/>
      <c r="C483" s="13"/>
      <c r="D483" s="13"/>
      <c r="E483" s="13"/>
      <c r="Q483" s="13"/>
      <c r="R483" s="13"/>
      <c r="S483" s="13"/>
      <c r="AE483" s="13"/>
      <c r="AF483" s="13"/>
      <c r="AG483" s="13"/>
      <c r="AH483" s="13"/>
    </row>
    <row r="484" spans="1:34" x14ac:dyDescent="0.25">
      <c r="A484"/>
      <c r="C484" s="13"/>
      <c r="D484" s="13"/>
      <c r="E484" s="13"/>
      <c r="Q484" s="13"/>
      <c r="R484" s="13"/>
      <c r="S484" s="13"/>
      <c r="AE484" s="13"/>
      <c r="AF484" s="13"/>
      <c r="AG484" s="13"/>
      <c r="AH484" s="13"/>
    </row>
    <row r="485" spans="1:34" x14ac:dyDescent="0.25">
      <c r="A485"/>
      <c r="C485" s="13"/>
      <c r="D485" s="13"/>
      <c r="E485" s="13"/>
      <c r="Q485" s="13"/>
      <c r="R485" s="13"/>
      <c r="S485" s="13"/>
      <c r="AE485" s="13"/>
      <c r="AF485" s="13"/>
      <c r="AG485" s="13"/>
      <c r="AH485" s="13"/>
    </row>
    <row r="486" spans="1:34" x14ac:dyDescent="0.25">
      <c r="A486"/>
      <c r="C486" s="13"/>
      <c r="D486" s="13"/>
      <c r="E486" s="13"/>
      <c r="Q486" s="13"/>
      <c r="R486" s="13"/>
      <c r="S486" s="13"/>
      <c r="AE486" s="13"/>
      <c r="AF486" s="13"/>
      <c r="AG486" s="13"/>
      <c r="AH486" s="13"/>
    </row>
    <row r="487" spans="1:34" x14ac:dyDescent="0.25">
      <c r="A487"/>
      <c r="C487" s="13"/>
      <c r="D487" s="13"/>
      <c r="E487" s="13"/>
      <c r="Q487" s="13"/>
      <c r="R487" s="13"/>
      <c r="S487" s="13"/>
      <c r="AE487" s="13"/>
      <c r="AF487" s="13"/>
      <c r="AG487" s="13"/>
      <c r="AH487" s="13"/>
    </row>
    <row r="488" spans="1:34" x14ac:dyDescent="0.25">
      <c r="A488"/>
      <c r="C488" s="13"/>
      <c r="D488" s="13"/>
      <c r="E488" s="13"/>
      <c r="Q488" s="13"/>
      <c r="R488" s="13"/>
      <c r="S488" s="13"/>
      <c r="AE488" s="13"/>
      <c r="AF488" s="13"/>
      <c r="AG488" s="13"/>
      <c r="AH488" s="13"/>
    </row>
    <row r="489" spans="1:34" x14ac:dyDescent="0.25">
      <c r="A489"/>
      <c r="C489" s="13"/>
      <c r="D489" s="13"/>
      <c r="E489" s="13"/>
      <c r="Q489" s="13"/>
      <c r="R489" s="13"/>
      <c r="S489" s="13"/>
      <c r="AE489" s="13"/>
      <c r="AF489" s="13"/>
      <c r="AG489" s="13"/>
      <c r="AH489" s="13"/>
    </row>
    <row r="490" spans="1:34" x14ac:dyDescent="0.25">
      <c r="A490"/>
      <c r="C490" s="13"/>
      <c r="D490" s="13"/>
      <c r="E490" s="13"/>
      <c r="Q490" s="13"/>
      <c r="R490" s="13"/>
      <c r="S490" s="13"/>
      <c r="AE490" s="13"/>
      <c r="AF490" s="13"/>
      <c r="AG490" s="13"/>
      <c r="AH490" s="13"/>
    </row>
    <row r="491" spans="1:34" x14ac:dyDescent="0.25">
      <c r="A491"/>
      <c r="C491" s="13"/>
      <c r="D491" s="13"/>
      <c r="E491" s="13"/>
      <c r="Q491" s="13"/>
      <c r="R491" s="13"/>
      <c r="S491" s="13"/>
      <c r="AE491" s="13"/>
      <c r="AF491" s="13"/>
      <c r="AG491" s="13"/>
      <c r="AH491" s="13"/>
    </row>
    <row r="492" spans="1:34" x14ac:dyDescent="0.25">
      <c r="A492"/>
      <c r="C492" s="13"/>
      <c r="D492" s="13"/>
      <c r="E492" s="13"/>
      <c r="Q492" s="13"/>
      <c r="R492" s="13"/>
      <c r="S492" s="13"/>
      <c r="AE492" s="13"/>
      <c r="AF492" s="13"/>
      <c r="AG492" s="13"/>
      <c r="AH492" s="13"/>
    </row>
    <row r="493" spans="1:34" x14ac:dyDescent="0.25">
      <c r="A493"/>
      <c r="C493" s="13"/>
      <c r="D493" s="13"/>
      <c r="E493" s="13"/>
      <c r="Q493" s="13"/>
      <c r="R493" s="13"/>
      <c r="S493" s="13"/>
      <c r="AE493" s="13"/>
      <c r="AF493" s="13"/>
      <c r="AG493" s="13"/>
      <c r="AH493" s="13"/>
    </row>
    <row r="494" spans="1:34" x14ac:dyDescent="0.25">
      <c r="A494"/>
      <c r="C494" s="13"/>
      <c r="D494" s="13"/>
      <c r="E494" s="13"/>
      <c r="Q494" s="13"/>
      <c r="R494" s="13"/>
      <c r="S494" s="13"/>
      <c r="AE494" s="13"/>
      <c r="AF494" s="13"/>
      <c r="AG494" s="13"/>
      <c r="AH494" s="13"/>
    </row>
    <row r="495" spans="1:34" x14ac:dyDescent="0.25">
      <c r="A495"/>
      <c r="C495" s="13"/>
      <c r="D495" s="13"/>
      <c r="E495" s="13"/>
      <c r="Q495" s="13"/>
      <c r="R495" s="13"/>
      <c r="S495" s="13"/>
      <c r="AE495" s="13"/>
      <c r="AF495" s="13"/>
      <c r="AG495" s="13"/>
      <c r="AH495" s="13"/>
    </row>
    <row r="496" spans="1:34" x14ac:dyDescent="0.25">
      <c r="A496"/>
      <c r="C496" s="13"/>
      <c r="D496" s="13"/>
      <c r="E496" s="13"/>
      <c r="Q496" s="13"/>
      <c r="R496" s="13"/>
      <c r="S496" s="13"/>
      <c r="AE496" s="13"/>
      <c r="AF496" s="13"/>
      <c r="AG496" s="13"/>
      <c r="AH496" s="13"/>
    </row>
    <row r="497" spans="1:34" x14ac:dyDescent="0.25">
      <c r="A497"/>
      <c r="C497" s="13"/>
      <c r="D497" s="13"/>
      <c r="E497" s="13"/>
      <c r="Q497" s="13"/>
      <c r="R497" s="13"/>
      <c r="S497" s="13"/>
      <c r="AE497" s="13"/>
      <c r="AF497" s="13"/>
      <c r="AG497" s="13"/>
      <c r="AH497" s="13"/>
    </row>
    <row r="498" spans="1:34" x14ac:dyDescent="0.25">
      <c r="A498"/>
      <c r="C498" s="13"/>
      <c r="D498" s="13"/>
      <c r="E498" s="13"/>
      <c r="Q498" s="13"/>
      <c r="R498" s="13"/>
      <c r="S498" s="13"/>
      <c r="AE498" s="13"/>
      <c r="AF498" s="13"/>
      <c r="AG498" s="13"/>
      <c r="AH498" s="13"/>
    </row>
    <row r="499" spans="1:34" x14ac:dyDescent="0.25">
      <c r="A499"/>
      <c r="C499" s="13"/>
      <c r="D499" s="13"/>
      <c r="E499" s="13"/>
      <c r="Q499" s="13"/>
      <c r="R499" s="13"/>
      <c r="S499" s="13"/>
      <c r="AE499" s="13"/>
      <c r="AF499" s="13"/>
      <c r="AG499" s="13"/>
      <c r="AH499" s="13"/>
    </row>
    <row r="500" spans="1:34" x14ac:dyDescent="0.25">
      <c r="A500"/>
      <c r="C500" s="13"/>
      <c r="D500" s="13"/>
      <c r="E500" s="13"/>
      <c r="Q500" s="13"/>
      <c r="R500" s="13"/>
      <c r="S500" s="13"/>
      <c r="AE500" s="13"/>
      <c r="AF500" s="13"/>
      <c r="AG500" s="13"/>
      <c r="AH500" s="13"/>
    </row>
    <row r="501" spans="1:34" x14ac:dyDescent="0.25">
      <c r="A501"/>
      <c r="C501" s="13"/>
      <c r="D501" s="13"/>
      <c r="E501" s="13"/>
      <c r="Q501" s="13"/>
      <c r="R501" s="13"/>
      <c r="S501" s="13"/>
      <c r="AE501" s="13"/>
      <c r="AF501" s="13"/>
      <c r="AG501" s="13"/>
      <c r="AH501" s="13"/>
    </row>
    <row r="502" spans="1:34" x14ac:dyDescent="0.25">
      <c r="A502"/>
      <c r="C502" s="13"/>
      <c r="D502" s="13"/>
      <c r="E502" s="13"/>
      <c r="Q502" s="13"/>
      <c r="R502" s="13"/>
      <c r="S502" s="13"/>
      <c r="AE502" s="13"/>
      <c r="AF502" s="13"/>
      <c r="AG502" s="13"/>
      <c r="AH502" s="13"/>
    </row>
    <row r="503" spans="1:34" x14ac:dyDescent="0.25">
      <c r="A503"/>
      <c r="C503" s="13"/>
      <c r="D503" s="13"/>
      <c r="E503" s="13"/>
      <c r="Q503" s="13"/>
      <c r="R503" s="13"/>
      <c r="S503" s="13"/>
      <c r="AE503" s="13"/>
      <c r="AF503" s="13"/>
      <c r="AG503" s="13"/>
      <c r="AH503" s="13"/>
    </row>
    <row r="504" spans="1:34" x14ac:dyDescent="0.25">
      <c r="A504"/>
      <c r="C504" s="13"/>
      <c r="D504" s="13"/>
      <c r="E504" s="13"/>
      <c r="Q504" s="13"/>
      <c r="R504" s="13"/>
      <c r="S504" s="13"/>
      <c r="AE504" s="13"/>
      <c r="AF504" s="13"/>
      <c r="AG504" s="13"/>
      <c r="AH504" s="13"/>
    </row>
    <row r="505" spans="1:34" x14ac:dyDescent="0.25">
      <c r="A505"/>
      <c r="C505" s="13"/>
      <c r="D505" s="13"/>
      <c r="E505" s="13"/>
      <c r="Q505" s="13"/>
      <c r="R505" s="13"/>
      <c r="S505" s="13"/>
      <c r="AE505" s="13"/>
      <c r="AF505" s="13"/>
      <c r="AG505" s="13"/>
      <c r="AH505" s="13"/>
    </row>
    <row r="506" spans="1:34" x14ac:dyDescent="0.25">
      <c r="A506"/>
      <c r="C506" s="13"/>
      <c r="D506" s="13"/>
      <c r="E506" s="13"/>
      <c r="Q506" s="13"/>
      <c r="R506" s="13"/>
      <c r="S506" s="13"/>
      <c r="AE506" s="13"/>
      <c r="AF506" s="13"/>
      <c r="AG506" s="13"/>
      <c r="AH506" s="13"/>
    </row>
    <row r="507" spans="1:34" x14ac:dyDescent="0.25">
      <c r="A507"/>
      <c r="C507" s="13"/>
      <c r="D507" s="13"/>
      <c r="E507" s="13"/>
      <c r="Q507" s="13"/>
      <c r="R507" s="13"/>
      <c r="S507" s="13"/>
      <c r="AE507" s="13"/>
      <c r="AF507" s="13"/>
      <c r="AG507" s="13"/>
      <c r="AH507" s="13"/>
    </row>
    <row r="508" spans="1:34" x14ac:dyDescent="0.25">
      <c r="A508"/>
      <c r="C508" s="13"/>
      <c r="D508" s="13"/>
      <c r="E508" s="13"/>
      <c r="Q508" s="13"/>
      <c r="R508" s="13"/>
      <c r="S508" s="13"/>
      <c r="AE508" s="13"/>
      <c r="AF508" s="13"/>
      <c r="AG508" s="13"/>
      <c r="AH508" s="13"/>
    </row>
    <row r="509" spans="1:34" x14ac:dyDescent="0.25">
      <c r="A509"/>
      <c r="C509" s="13"/>
      <c r="D509" s="13"/>
      <c r="E509" s="13"/>
      <c r="Q509" s="13"/>
      <c r="R509" s="13"/>
      <c r="S509" s="13"/>
      <c r="AE509" s="13"/>
      <c r="AF509" s="13"/>
      <c r="AG509" s="13"/>
      <c r="AH509" s="13"/>
    </row>
    <row r="510" spans="1:34" x14ac:dyDescent="0.25">
      <c r="A510"/>
      <c r="C510" s="13"/>
      <c r="D510" s="13"/>
      <c r="E510" s="13"/>
      <c r="Q510" s="13"/>
      <c r="R510" s="13"/>
      <c r="S510" s="13"/>
      <c r="AE510" s="13"/>
      <c r="AF510" s="13"/>
      <c r="AG510" s="13"/>
      <c r="AH510" s="13"/>
    </row>
    <row r="511" spans="1:34" x14ac:dyDescent="0.25">
      <c r="A511"/>
      <c r="C511" s="13"/>
      <c r="D511" s="13"/>
      <c r="E511" s="13"/>
      <c r="Q511" s="13"/>
      <c r="R511" s="13"/>
      <c r="S511" s="13"/>
      <c r="AE511" s="13"/>
      <c r="AF511" s="13"/>
      <c r="AG511" s="13"/>
      <c r="AH511" s="13"/>
    </row>
    <row r="512" spans="1:34" x14ac:dyDescent="0.25">
      <c r="A512"/>
      <c r="C512" s="13"/>
      <c r="D512" s="13"/>
      <c r="E512" s="13"/>
      <c r="Q512" s="13"/>
      <c r="R512" s="13"/>
      <c r="S512" s="13"/>
      <c r="AE512" s="13"/>
      <c r="AF512" s="13"/>
      <c r="AG512" s="13"/>
      <c r="AH512" s="13"/>
    </row>
    <row r="513" spans="1:34" x14ac:dyDescent="0.25">
      <c r="A513"/>
      <c r="C513" s="13"/>
      <c r="D513" s="13"/>
      <c r="E513" s="13"/>
      <c r="Q513" s="13"/>
      <c r="R513" s="13"/>
      <c r="S513" s="13"/>
      <c r="AE513" s="13"/>
      <c r="AF513" s="13"/>
      <c r="AG513" s="13"/>
      <c r="AH513" s="13"/>
    </row>
    <row r="514" spans="1:34" x14ac:dyDescent="0.25">
      <c r="A514"/>
      <c r="C514" s="13"/>
      <c r="D514" s="13"/>
      <c r="E514" s="13"/>
      <c r="Q514" s="13"/>
      <c r="R514" s="13"/>
      <c r="S514" s="13"/>
      <c r="AE514" s="13"/>
      <c r="AF514" s="13"/>
      <c r="AG514" s="13"/>
      <c r="AH514" s="13"/>
    </row>
    <row r="515" spans="1:34" x14ac:dyDescent="0.25">
      <c r="A515"/>
      <c r="C515" s="13"/>
      <c r="D515" s="13"/>
      <c r="E515" s="13"/>
      <c r="Q515" s="13"/>
      <c r="R515" s="13"/>
      <c r="S515" s="13"/>
      <c r="AE515" s="13"/>
      <c r="AF515" s="13"/>
      <c r="AG515" s="13"/>
      <c r="AH515" s="13"/>
    </row>
    <row r="516" spans="1:34" x14ac:dyDescent="0.25">
      <c r="A516"/>
      <c r="C516" s="13"/>
      <c r="D516" s="13"/>
      <c r="E516" s="13"/>
      <c r="Q516" s="13"/>
      <c r="R516" s="13"/>
      <c r="S516" s="13"/>
      <c r="AE516" s="13"/>
      <c r="AF516" s="13"/>
      <c r="AG516" s="13"/>
      <c r="AH516" s="13"/>
    </row>
    <row r="517" spans="1:34" x14ac:dyDescent="0.25">
      <c r="A517"/>
      <c r="C517" s="13"/>
      <c r="D517" s="13"/>
      <c r="E517" s="13"/>
      <c r="Q517" s="13"/>
      <c r="R517" s="13"/>
      <c r="S517" s="13"/>
      <c r="AE517" s="13"/>
      <c r="AF517" s="13"/>
      <c r="AG517" s="13"/>
      <c r="AH517" s="13"/>
    </row>
    <row r="518" spans="1:34" x14ac:dyDescent="0.25">
      <c r="A518"/>
      <c r="C518" s="13"/>
      <c r="D518" s="13"/>
      <c r="E518" s="13"/>
      <c r="Q518" s="13"/>
      <c r="R518" s="13"/>
      <c r="S518" s="13"/>
      <c r="AE518" s="13"/>
      <c r="AF518" s="13"/>
      <c r="AG518" s="13"/>
      <c r="AH518" s="13"/>
    </row>
    <row r="519" spans="1:34" x14ac:dyDescent="0.25">
      <c r="A519"/>
      <c r="C519" s="13"/>
      <c r="D519" s="13"/>
      <c r="E519" s="13"/>
      <c r="Q519" s="13"/>
      <c r="R519" s="13"/>
      <c r="S519" s="13"/>
      <c r="AE519" s="13"/>
      <c r="AF519" s="13"/>
      <c r="AG519" s="13"/>
      <c r="AH519" s="13"/>
    </row>
    <row r="520" spans="1:34" x14ac:dyDescent="0.25">
      <c r="A520"/>
      <c r="C520" s="13"/>
      <c r="D520" s="13"/>
      <c r="E520" s="13"/>
      <c r="Q520" s="13"/>
      <c r="R520" s="13"/>
      <c r="S520" s="13"/>
      <c r="AE520" s="13"/>
      <c r="AF520" s="13"/>
      <c r="AG520" s="13"/>
      <c r="AH520" s="13"/>
    </row>
    <row r="521" spans="1:34" x14ac:dyDescent="0.25">
      <c r="A521"/>
      <c r="C521" s="13"/>
      <c r="D521" s="13"/>
      <c r="E521" s="13"/>
      <c r="Q521" s="13"/>
      <c r="R521" s="13"/>
      <c r="S521" s="13"/>
      <c r="AE521" s="13"/>
      <c r="AF521" s="13"/>
      <c r="AG521" s="13"/>
      <c r="AH521" s="13"/>
    </row>
    <row r="522" spans="1:34" x14ac:dyDescent="0.25">
      <c r="A522"/>
      <c r="C522" s="13"/>
      <c r="D522" s="13"/>
      <c r="E522" s="13"/>
      <c r="Q522" s="13"/>
      <c r="R522" s="13"/>
      <c r="S522" s="13"/>
      <c r="AE522" s="13"/>
      <c r="AF522" s="13"/>
      <c r="AG522" s="13"/>
      <c r="AH522" s="13"/>
    </row>
    <row r="523" spans="1:34" x14ac:dyDescent="0.25">
      <c r="A523"/>
      <c r="C523" s="13"/>
      <c r="D523" s="13"/>
      <c r="E523" s="13"/>
      <c r="Q523" s="13"/>
      <c r="R523" s="13"/>
      <c r="S523" s="13"/>
      <c r="AE523" s="13"/>
      <c r="AF523" s="13"/>
      <c r="AG523" s="13"/>
      <c r="AH523" s="13"/>
    </row>
    <row r="524" spans="1:34" x14ac:dyDescent="0.25">
      <c r="A524"/>
      <c r="C524" s="13"/>
      <c r="D524" s="13"/>
      <c r="E524" s="13"/>
      <c r="Q524" s="13"/>
      <c r="R524" s="13"/>
      <c r="S524" s="13"/>
      <c r="AE524" s="13"/>
      <c r="AF524" s="13"/>
      <c r="AG524" s="13"/>
      <c r="AH524" s="13"/>
    </row>
    <row r="525" spans="1:34" x14ac:dyDescent="0.25">
      <c r="A525"/>
      <c r="C525" s="13"/>
      <c r="D525" s="13"/>
      <c r="E525" s="13"/>
      <c r="Q525" s="13"/>
      <c r="R525" s="13"/>
      <c r="S525" s="13"/>
      <c r="AE525" s="13"/>
      <c r="AF525" s="13"/>
      <c r="AG525" s="13"/>
      <c r="AH525" s="13"/>
    </row>
    <row r="526" spans="1:34" x14ac:dyDescent="0.25">
      <c r="A526"/>
      <c r="C526" s="13"/>
      <c r="D526" s="13"/>
      <c r="E526" s="13"/>
      <c r="Q526" s="13"/>
      <c r="R526" s="13"/>
      <c r="S526" s="13"/>
      <c r="AE526" s="13"/>
      <c r="AF526" s="13"/>
      <c r="AG526" s="13"/>
      <c r="AH526" s="13"/>
    </row>
    <row r="527" spans="1:34" x14ac:dyDescent="0.25">
      <c r="A527"/>
      <c r="C527" s="13"/>
      <c r="D527" s="13"/>
      <c r="E527" s="13"/>
      <c r="Q527" s="13"/>
      <c r="R527" s="13"/>
      <c r="S527" s="13"/>
      <c r="AE527" s="13"/>
      <c r="AF527" s="13"/>
      <c r="AG527" s="13"/>
      <c r="AH527" s="13"/>
    </row>
    <row r="528" spans="1:34" x14ac:dyDescent="0.25">
      <c r="A528"/>
      <c r="C528" s="13"/>
      <c r="D528" s="13"/>
      <c r="E528" s="13"/>
      <c r="Q528" s="13"/>
      <c r="R528" s="13"/>
      <c r="S528" s="13"/>
      <c r="AE528" s="13"/>
      <c r="AF528" s="13"/>
      <c r="AG528" s="13"/>
      <c r="AH528" s="13"/>
    </row>
    <row r="529" spans="1:34" x14ac:dyDescent="0.25">
      <c r="A529"/>
      <c r="C529" s="13"/>
      <c r="D529" s="13"/>
      <c r="E529" s="13"/>
      <c r="Q529" s="13"/>
      <c r="R529" s="13"/>
      <c r="S529" s="13"/>
      <c r="AE529" s="13"/>
      <c r="AF529" s="13"/>
      <c r="AG529" s="13"/>
      <c r="AH529" s="13"/>
    </row>
    <row r="530" spans="1:34" x14ac:dyDescent="0.25">
      <c r="A530"/>
      <c r="C530" s="13"/>
      <c r="D530" s="13"/>
      <c r="E530" s="13"/>
      <c r="Q530" s="13"/>
      <c r="R530" s="13"/>
      <c r="S530" s="13"/>
      <c r="AE530" s="13"/>
      <c r="AF530" s="13"/>
      <c r="AG530" s="13"/>
      <c r="AH530" s="13"/>
    </row>
    <row r="531" spans="1:34" x14ac:dyDescent="0.25">
      <c r="A531"/>
      <c r="C531" s="13"/>
      <c r="D531" s="13"/>
      <c r="E531" s="13"/>
      <c r="Q531" s="13"/>
      <c r="R531" s="13"/>
      <c r="S531" s="13"/>
      <c r="AE531" s="13"/>
      <c r="AF531" s="13"/>
      <c r="AG531" s="13"/>
      <c r="AH531" s="13"/>
    </row>
    <row r="532" spans="1:34" x14ac:dyDescent="0.25">
      <c r="A532"/>
      <c r="C532" s="13"/>
      <c r="D532" s="13"/>
      <c r="E532" s="13"/>
      <c r="Q532" s="13"/>
      <c r="R532" s="13"/>
      <c r="S532" s="13"/>
      <c r="AE532" s="13"/>
      <c r="AF532" s="13"/>
      <c r="AG532" s="13"/>
      <c r="AH532" s="13"/>
    </row>
    <row r="533" spans="1:34" x14ac:dyDescent="0.25">
      <c r="A533"/>
      <c r="C533" s="13"/>
      <c r="D533" s="13"/>
      <c r="E533" s="13"/>
      <c r="Q533" s="13"/>
      <c r="R533" s="13"/>
      <c r="S533" s="13"/>
      <c r="AE533" s="13"/>
      <c r="AF533" s="13"/>
      <c r="AG533" s="13"/>
      <c r="AH533" s="13"/>
    </row>
    <row r="534" spans="1:34" x14ac:dyDescent="0.25">
      <c r="A534"/>
      <c r="C534" s="13"/>
      <c r="D534" s="13"/>
      <c r="E534" s="13"/>
      <c r="Q534" s="13"/>
      <c r="R534" s="13"/>
      <c r="S534" s="13"/>
      <c r="AE534" s="13"/>
      <c r="AF534" s="13"/>
      <c r="AG534" s="13"/>
      <c r="AH534" s="13"/>
    </row>
    <row r="535" spans="1:34" x14ac:dyDescent="0.25">
      <c r="A535"/>
      <c r="C535" s="13"/>
      <c r="D535" s="13"/>
      <c r="E535" s="13"/>
      <c r="Q535" s="13"/>
      <c r="R535" s="13"/>
      <c r="S535" s="13"/>
      <c r="AE535" s="13"/>
      <c r="AF535" s="13"/>
      <c r="AG535" s="13"/>
      <c r="AH535" s="13"/>
    </row>
    <row r="536" spans="1:34" x14ac:dyDescent="0.25">
      <c r="A536"/>
      <c r="C536" s="13"/>
      <c r="D536" s="13"/>
      <c r="E536" s="13"/>
      <c r="Q536" s="13"/>
      <c r="R536" s="13"/>
      <c r="S536" s="13"/>
      <c r="AE536" s="13"/>
      <c r="AF536" s="13"/>
      <c r="AG536" s="13"/>
      <c r="AH536" s="13"/>
    </row>
    <row r="537" spans="1:34" x14ac:dyDescent="0.25">
      <c r="A537"/>
      <c r="C537" s="13"/>
      <c r="D537" s="13"/>
      <c r="E537" s="13"/>
      <c r="Q537" s="13"/>
      <c r="R537" s="13"/>
      <c r="S537" s="13"/>
      <c r="AE537" s="13"/>
      <c r="AF537" s="13"/>
      <c r="AG537" s="13"/>
      <c r="AH537" s="13"/>
    </row>
    <row r="538" spans="1:34" x14ac:dyDescent="0.25">
      <c r="A538"/>
      <c r="C538" s="13"/>
      <c r="D538" s="13"/>
      <c r="E538" s="13"/>
      <c r="Q538" s="13"/>
      <c r="R538" s="13"/>
      <c r="S538" s="13"/>
      <c r="AE538" s="13"/>
      <c r="AF538" s="13"/>
      <c r="AG538" s="13"/>
      <c r="AH538" s="13"/>
    </row>
    <row r="539" spans="1:34" x14ac:dyDescent="0.25">
      <c r="A539"/>
      <c r="C539" s="13"/>
      <c r="D539" s="13"/>
      <c r="E539" s="13"/>
      <c r="Q539" s="13"/>
      <c r="R539" s="13"/>
      <c r="S539" s="13"/>
      <c r="AE539" s="13"/>
      <c r="AF539" s="13"/>
      <c r="AG539" s="13"/>
      <c r="AH539" s="13"/>
    </row>
    <row r="540" spans="1:34" x14ac:dyDescent="0.25">
      <c r="A540"/>
      <c r="C540" s="13"/>
      <c r="D540" s="13"/>
      <c r="E540" s="13"/>
      <c r="Q540" s="13"/>
      <c r="R540" s="13"/>
      <c r="S540" s="13"/>
      <c r="AE540" s="13"/>
      <c r="AF540" s="13"/>
      <c r="AG540" s="13"/>
      <c r="AH540" s="13"/>
    </row>
    <row r="541" spans="1:34" x14ac:dyDescent="0.25">
      <c r="A541"/>
      <c r="C541" s="13"/>
      <c r="D541" s="13"/>
      <c r="E541" s="13"/>
      <c r="Q541" s="13"/>
      <c r="R541" s="13"/>
      <c r="S541" s="13"/>
      <c r="AE541" s="13"/>
      <c r="AF541" s="13"/>
      <c r="AG541" s="13"/>
      <c r="AH541" s="13"/>
    </row>
    <row r="542" spans="1:34" x14ac:dyDescent="0.25">
      <c r="A542"/>
      <c r="C542" s="13"/>
      <c r="D542" s="13"/>
      <c r="E542" s="13"/>
      <c r="Q542" s="13"/>
      <c r="R542" s="13"/>
      <c r="S542" s="13"/>
      <c r="AE542" s="13"/>
      <c r="AF542" s="13"/>
      <c r="AG542" s="13"/>
      <c r="AH542" s="13"/>
    </row>
    <row r="543" spans="1:34" x14ac:dyDescent="0.25">
      <c r="A543"/>
      <c r="C543" s="13"/>
      <c r="D543" s="13"/>
      <c r="E543" s="13"/>
      <c r="Q543" s="13"/>
      <c r="R543" s="13"/>
      <c r="S543" s="13"/>
      <c r="AE543" s="13"/>
      <c r="AF543" s="13"/>
      <c r="AG543" s="13"/>
      <c r="AH543" s="13"/>
    </row>
    <row r="544" spans="1:34" x14ac:dyDescent="0.25">
      <c r="A544"/>
      <c r="C544" s="13"/>
      <c r="D544" s="13"/>
      <c r="E544" s="13"/>
      <c r="Q544" s="13"/>
      <c r="R544" s="13"/>
      <c r="S544" s="13"/>
      <c r="AE544" s="13"/>
      <c r="AF544" s="13"/>
      <c r="AG544" s="13"/>
      <c r="AH544" s="13"/>
    </row>
    <row r="545" spans="1:34" x14ac:dyDescent="0.25">
      <c r="A545"/>
      <c r="C545" s="13"/>
      <c r="D545" s="13"/>
      <c r="E545" s="13"/>
      <c r="Q545" s="13"/>
      <c r="R545" s="13"/>
      <c r="S545" s="13"/>
      <c r="AE545" s="13"/>
      <c r="AF545" s="13"/>
      <c r="AG545" s="13"/>
      <c r="AH545" s="13"/>
    </row>
    <row r="546" spans="1:34" x14ac:dyDescent="0.25">
      <c r="A546"/>
      <c r="C546" s="13"/>
      <c r="D546" s="13"/>
      <c r="E546" s="13"/>
      <c r="Q546" s="13"/>
      <c r="R546" s="13"/>
      <c r="S546" s="13"/>
      <c r="AE546" s="13"/>
      <c r="AF546" s="13"/>
      <c r="AG546" s="13"/>
      <c r="AH546" s="13"/>
    </row>
    <row r="547" spans="1:34" x14ac:dyDescent="0.25">
      <c r="A547"/>
      <c r="C547" s="13"/>
      <c r="D547" s="13"/>
      <c r="E547" s="13"/>
      <c r="Q547" s="13"/>
      <c r="R547" s="13"/>
      <c r="S547" s="13"/>
      <c r="AE547" s="13"/>
      <c r="AF547" s="13"/>
      <c r="AG547" s="13"/>
      <c r="AH547" s="13"/>
    </row>
    <row r="548" spans="1:34" x14ac:dyDescent="0.25">
      <c r="A548"/>
      <c r="C548" s="13"/>
      <c r="D548" s="13"/>
      <c r="E548" s="13"/>
      <c r="Q548" s="13"/>
      <c r="R548" s="13"/>
      <c r="S548" s="13"/>
      <c r="AE548" s="13"/>
      <c r="AF548" s="13"/>
      <c r="AG548" s="13"/>
      <c r="AH548" s="13"/>
    </row>
    <row r="549" spans="1:34" x14ac:dyDescent="0.25">
      <c r="A549"/>
      <c r="C549" s="13"/>
      <c r="D549" s="13"/>
      <c r="E549" s="13"/>
      <c r="Q549" s="13"/>
      <c r="R549" s="13"/>
      <c r="S549" s="13"/>
      <c r="AE549" s="13"/>
      <c r="AF549" s="13"/>
      <c r="AG549" s="13"/>
      <c r="AH549" s="13"/>
    </row>
    <row r="550" spans="1:34" x14ac:dyDescent="0.25">
      <c r="A550"/>
      <c r="C550" s="13"/>
      <c r="D550" s="13"/>
      <c r="E550" s="13"/>
      <c r="Q550" s="13"/>
      <c r="R550" s="13"/>
      <c r="S550" s="13"/>
      <c r="AE550" s="13"/>
      <c r="AF550" s="13"/>
      <c r="AG550" s="13"/>
      <c r="AH550" s="13"/>
    </row>
    <row r="551" spans="1:34" x14ac:dyDescent="0.25">
      <c r="A551"/>
      <c r="C551" s="13"/>
      <c r="D551" s="13"/>
      <c r="E551" s="13"/>
      <c r="Q551" s="13"/>
      <c r="R551" s="13"/>
      <c r="S551" s="13"/>
      <c r="AE551" s="13"/>
      <c r="AF551" s="13"/>
      <c r="AG551" s="13"/>
      <c r="AH551" s="13"/>
    </row>
    <row r="552" spans="1:34" x14ac:dyDescent="0.25">
      <c r="A552"/>
      <c r="C552" s="13"/>
      <c r="D552" s="13"/>
      <c r="E552" s="13"/>
      <c r="Q552" s="13"/>
      <c r="R552" s="13"/>
      <c r="S552" s="13"/>
      <c r="AE552" s="13"/>
      <c r="AF552" s="13"/>
      <c r="AG552" s="13"/>
      <c r="AH552" s="13"/>
    </row>
    <row r="553" spans="1:34" x14ac:dyDescent="0.25">
      <c r="A553"/>
      <c r="C553" s="13"/>
      <c r="D553" s="13"/>
      <c r="E553" s="13"/>
      <c r="Q553" s="13"/>
      <c r="R553" s="13"/>
      <c r="S553" s="13"/>
      <c r="AE553" s="13"/>
      <c r="AF553" s="13"/>
      <c r="AG553" s="13"/>
      <c r="AH553" s="13"/>
    </row>
    <row r="554" spans="1:34" x14ac:dyDescent="0.25">
      <c r="A554"/>
      <c r="C554" s="13"/>
      <c r="D554" s="13"/>
      <c r="E554" s="13"/>
      <c r="Q554" s="13"/>
      <c r="R554" s="13"/>
      <c r="S554" s="13"/>
      <c r="AE554" s="13"/>
      <c r="AF554" s="13"/>
      <c r="AG554" s="13"/>
      <c r="AH554" s="13"/>
    </row>
    <row r="555" spans="1:34" x14ac:dyDescent="0.25">
      <c r="A555"/>
      <c r="C555" s="13"/>
      <c r="D555" s="13"/>
      <c r="E555" s="13"/>
      <c r="Q555" s="13"/>
      <c r="R555" s="13"/>
      <c r="S555" s="13"/>
      <c r="AE555" s="13"/>
      <c r="AF555" s="13"/>
      <c r="AG555" s="13"/>
      <c r="AH555" s="13"/>
    </row>
    <row r="556" spans="1:34" x14ac:dyDescent="0.25">
      <c r="A556"/>
      <c r="C556" s="13"/>
      <c r="D556" s="13"/>
      <c r="E556" s="13"/>
      <c r="Q556" s="13"/>
      <c r="R556" s="13"/>
      <c r="S556" s="13"/>
      <c r="AE556" s="13"/>
      <c r="AF556" s="13"/>
      <c r="AG556" s="13"/>
      <c r="AH556" s="13"/>
    </row>
    <row r="557" spans="1:34" x14ac:dyDescent="0.25">
      <c r="A557"/>
      <c r="C557" s="13"/>
      <c r="D557" s="13"/>
      <c r="E557" s="13"/>
      <c r="Q557" s="13"/>
      <c r="R557" s="13"/>
      <c r="S557" s="13"/>
      <c r="AE557" s="13"/>
      <c r="AF557" s="13"/>
      <c r="AG557" s="13"/>
      <c r="AH557" s="13"/>
    </row>
    <row r="558" spans="1:34" x14ac:dyDescent="0.25">
      <c r="A558"/>
      <c r="C558" s="13"/>
      <c r="D558" s="13"/>
      <c r="E558" s="13"/>
      <c r="Q558" s="13"/>
      <c r="R558" s="13"/>
      <c r="S558" s="13"/>
      <c r="AE558" s="13"/>
      <c r="AF558" s="13"/>
      <c r="AG558" s="13"/>
      <c r="AH558" s="13"/>
    </row>
    <row r="559" spans="1:34" x14ac:dyDescent="0.25">
      <c r="A559"/>
      <c r="C559" s="13"/>
      <c r="D559" s="13"/>
      <c r="E559" s="13"/>
      <c r="Q559" s="13"/>
      <c r="R559" s="13"/>
      <c r="S559" s="13"/>
      <c r="AE559" s="13"/>
      <c r="AF559" s="13"/>
      <c r="AG559" s="13"/>
      <c r="AH559" s="13"/>
    </row>
    <row r="560" spans="1:34" x14ac:dyDescent="0.25">
      <c r="A560"/>
      <c r="C560" s="13"/>
      <c r="D560" s="13"/>
      <c r="E560" s="13"/>
      <c r="Q560" s="13"/>
      <c r="R560" s="13"/>
      <c r="S560" s="13"/>
      <c r="AE560" s="13"/>
      <c r="AF560" s="13"/>
      <c r="AG560" s="13"/>
      <c r="AH560" s="13"/>
    </row>
    <row r="561" spans="1:34" x14ac:dyDescent="0.25">
      <c r="A561"/>
      <c r="C561" s="13"/>
      <c r="D561" s="13"/>
      <c r="E561" s="13"/>
      <c r="Q561" s="13"/>
      <c r="R561" s="13"/>
      <c r="S561" s="13"/>
      <c r="AE561" s="13"/>
      <c r="AF561" s="13"/>
      <c r="AG561" s="13"/>
      <c r="AH561" s="13"/>
    </row>
    <row r="562" spans="1:34" x14ac:dyDescent="0.25">
      <c r="A562"/>
      <c r="C562" s="13"/>
      <c r="D562" s="13"/>
      <c r="E562" s="13"/>
      <c r="Q562" s="13"/>
      <c r="R562" s="13"/>
      <c r="S562" s="13"/>
      <c r="AE562" s="13"/>
      <c r="AF562" s="13"/>
      <c r="AG562" s="13"/>
      <c r="AH562" s="13"/>
    </row>
    <row r="563" spans="1:34" x14ac:dyDescent="0.25">
      <c r="A563"/>
      <c r="C563" s="13"/>
      <c r="D563" s="13"/>
      <c r="E563" s="13"/>
      <c r="Q563" s="13"/>
      <c r="R563" s="13"/>
      <c r="S563" s="13"/>
      <c r="AE563" s="13"/>
      <c r="AF563" s="13"/>
      <c r="AG563" s="13"/>
      <c r="AH563" s="13"/>
    </row>
    <row r="564" spans="1:34" x14ac:dyDescent="0.25">
      <c r="A564"/>
      <c r="C564" s="13"/>
      <c r="D564" s="13"/>
      <c r="E564" s="13"/>
      <c r="Q564" s="13"/>
      <c r="R564" s="13"/>
      <c r="S564" s="13"/>
      <c r="AE564" s="13"/>
      <c r="AF564" s="13"/>
      <c r="AG564" s="13"/>
      <c r="AH564" s="13"/>
    </row>
    <row r="565" spans="1:34" x14ac:dyDescent="0.25">
      <c r="A565"/>
      <c r="C565" s="13"/>
      <c r="D565" s="13"/>
      <c r="E565" s="13"/>
      <c r="Q565" s="13"/>
      <c r="R565" s="13"/>
      <c r="S565" s="13"/>
      <c r="AE565" s="13"/>
      <c r="AF565" s="13"/>
      <c r="AG565" s="13"/>
      <c r="AH565" s="13"/>
    </row>
    <row r="566" spans="1:34" x14ac:dyDescent="0.25">
      <c r="A566"/>
      <c r="C566" s="13"/>
      <c r="D566" s="13"/>
      <c r="E566" s="13"/>
      <c r="Q566" s="13"/>
      <c r="R566" s="13"/>
      <c r="S566" s="13"/>
      <c r="AE566" s="13"/>
      <c r="AF566" s="13"/>
      <c r="AG566" s="13"/>
      <c r="AH566" s="13"/>
    </row>
    <row r="567" spans="1:34" x14ac:dyDescent="0.25">
      <c r="A567"/>
      <c r="C567" s="13"/>
      <c r="D567" s="13"/>
      <c r="E567" s="13"/>
      <c r="Q567" s="13"/>
      <c r="R567" s="13"/>
      <c r="S567" s="13"/>
      <c r="AE567" s="13"/>
      <c r="AF567" s="13"/>
      <c r="AG567" s="13"/>
      <c r="AH567" s="13"/>
    </row>
    <row r="568" spans="1:34" x14ac:dyDescent="0.25">
      <c r="A568"/>
      <c r="C568" s="13"/>
      <c r="D568" s="13"/>
      <c r="E568" s="13"/>
      <c r="Q568" s="13"/>
      <c r="R568" s="13"/>
      <c r="S568" s="13"/>
      <c r="AE568" s="13"/>
      <c r="AF568" s="13"/>
      <c r="AG568" s="13"/>
      <c r="AH568" s="13"/>
    </row>
    <row r="569" spans="1:34" x14ac:dyDescent="0.25">
      <c r="A569"/>
      <c r="C569" s="13"/>
      <c r="D569" s="13"/>
      <c r="E569" s="13"/>
      <c r="Q569" s="13"/>
      <c r="R569" s="13"/>
      <c r="S569" s="13"/>
      <c r="AE569" s="13"/>
      <c r="AF569" s="13"/>
      <c r="AG569" s="13"/>
      <c r="AH569" s="13"/>
    </row>
    <row r="570" spans="1:34" x14ac:dyDescent="0.25">
      <c r="A570"/>
      <c r="C570" s="13"/>
      <c r="D570" s="13"/>
      <c r="E570" s="13"/>
      <c r="Q570" s="13"/>
      <c r="R570" s="13"/>
      <c r="S570" s="13"/>
      <c r="AE570" s="13"/>
      <c r="AF570" s="13"/>
      <c r="AG570" s="13"/>
      <c r="AH570" s="13"/>
    </row>
    <row r="571" spans="1:34" x14ac:dyDescent="0.25">
      <c r="A571"/>
      <c r="C571" s="13"/>
      <c r="D571" s="13"/>
      <c r="E571" s="13"/>
      <c r="Q571" s="13"/>
      <c r="R571" s="13"/>
      <c r="S571" s="13"/>
      <c r="AE571" s="13"/>
      <c r="AF571" s="13"/>
      <c r="AG571" s="13"/>
      <c r="AH571" s="13"/>
    </row>
    <row r="572" spans="1:34" x14ac:dyDescent="0.25">
      <c r="A572"/>
      <c r="C572" s="13"/>
      <c r="D572" s="13"/>
      <c r="E572" s="13"/>
      <c r="Q572" s="13"/>
      <c r="R572" s="13"/>
      <c r="S572" s="13"/>
      <c r="AE572" s="13"/>
      <c r="AF572" s="13"/>
      <c r="AG572" s="13"/>
      <c r="AH572" s="13"/>
    </row>
    <row r="573" spans="1:34" x14ac:dyDescent="0.25">
      <c r="A573"/>
      <c r="C573" s="13"/>
      <c r="D573" s="13"/>
      <c r="E573" s="13"/>
      <c r="Q573" s="13"/>
      <c r="R573" s="13"/>
      <c r="S573" s="13"/>
      <c r="AE573" s="13"/>
      <c r="AF573" s="13"/>
      <c r="AG573" s="13"/>
      <c r="AH573" s="13"/>
    </row>
    <row r="574" spans="1:34" x14ac:dyDescent="0.25">
      <c r="A574"/>
      <c r="C574" s="13"/>
      <c r="D574" s="13"/>
      <c r="E574" s="13"/>
      <c r="Q574" s="13"/>
      <c r="R574" s="13"/>
      <c r="S574" s="13"/>
      <c r="AE574" s="13"/>
      <c r="AF574" s="13"/>
      <c r="AG574" s="13"/>
      <c r="AH574" s="13"/>
    </row>
    <row r="575" spans="1:34" x14ac:dyDescent="0.25">
      <c r="A575"/>
      <c r="C575" s="13"/>
      <c r="D575" s="13"/>
      <c r="E575" s="13"/>
      <c r="Q575" s="13"/>
      <c r="R575" s="13"/>
      <c r="S575" s="13"/>
      <c r="AE575" s="13"/>
      <c r="AF575" s="13"/>
      <c r="AG575" s="13"/>
      <c r="AH575" s="13"/>
    </row>
    <row r="576" spans="1:34" x14ac:dyDescent="0.25">
      <c r="A576"/>
      <c r="C576" s="13"/>
      <c r="D576" s="13"/>
      <c r="E576" s="13"/>
      <c r="Q576" s="13"/>
      <c r="R576" s="13"/>
      <c r="S576" s="13"/>
      <c r="AE576" s="13"/>
      <c r="AF576" s="13"/>
      <c r="AG576" s="13"/>
      <c r="AH576" s="13"/>
    </row>
    <row r="577" spans="1:34" x14ac:dyDescent="0.25">
      <c r="A577"/>
      <c r="C577" s="13"/>
      <c r="D577" s="13"/>
      <c r="E577" s="13"/>
      <c r="Q577" s="13"/>
      <c r="R577" s="13"/>
      <c r="S577" s="13"/>
      <c r="AE577" s="13"/>
      <c r="AF577" s="13"/>
      <c r="AG577" s="13"/>
      <c r="AH577" s="13"/>
    </row>
    <row r="578" spans="1:34" x14ac:dyDescent="0.25">
      <c r="A578"/>
      <c r="C578" s="13"/>
      <c r="D578" s="13"/>
      <c r="E578" s="13"/>
      <c r="Q578" s="13"/>
      <c r="R578" s="13"/>
      <c r="S578" s="13"/>
      <c r="AE578" s="13"/>
      <c r="AF578" s="13"/>
      <c r="AG578" s="13"/>
      <c r="AH578" s="13"/>
    </row>
    <row r="579" spans="1:34" x14ac:dyDescent="0.25">
      <c r="A579"/>
      <c r="C579" s="13"/>
      <c r="D579" s="13"/>
      <c r="E579" s="13"/>
      <c r="Q579" s="13"/>
      <c r="R579" s="13"/>
      <c r="S579" s="13"/>
      <c r="AE579" s="13"/>
      <c r="AF579" s="13"/>
      <c r="AG579" s="13"/>
      <c r="AH579" s="13"/>
    </row>
    <row r="580" spans="1:34" x14ac:dyDescent="0.25">
      <c r="A580"/>
      <c r="C580" s="13"/>
      <c r="D580" s="13"/>
      <c r="E580" s="13"/>
      <c r="Q580" s="13"/>
      <c r="R580" s="13"/>
      <c r="S580" s="13"/>
      <c r="AE580" s="13"/>
      <c r="AF580" s="13"/>
      <c r="AG580" s="13"/>
      <c r="AH580" s="13"/>
    </row>
    <row r="581" spans="1:34" x14ac:dyDescent="0.25">
      <c r="A581"/>
      <c r="C581" s="13"/>
      <c r="D581" s="13"/>
      <c r="E581" s="13"/>
      <c r="Q581" s="13"/>
      <c r="R581" s="13"/>
      <c r="S581" s="13"/>
      <c r="AE581" s="13"/>
      <c r="AF581" s="13"/>
      <c r="AG581" s="13"/>
      <c r="AH581" s="13"/>
    </row>
    <row r="582" spans="1:34" x14ac:dyDescent="0.25">
      <c r="A582"/>
      <c r="C582" s="13"/>
      <c r="D582" s="13"/>
      <c r="E582" s="13"/>
      <c r="Q582" s="13"/>
      <c r="R582" s="13"/>
      <c r="S582" s="13"/>
      <c r="AE582" s="13"/>
      <c r="AF582" s="13"/>
      <c r="AG582" s="13"/>
      <c r="AH582" s="13"/>
    </row>
    <row r="583" spans="1:34" x14ac:dyDescent="0.25">
      <c r="A583"/>
      <c r="C583" s="13"/>
      <c r="D583" s="13"/>
      <c r="E583" s="13"/>
      <c r="Q583" s="13"/>
      <c r="R583" s="13"/>
      <c r="S583" s="13"/>
      <c r="AE583" s="13"/>
      <c r="AF583" s="13"/>
      <c r="AG583" s="13"/>
      <c r="AH583" s="13"/>
    </row>
    <row r="584" spans="1:34" x14ac:dyDescent="0.25">
      <c r="A584"/>
      <c r="C584" s="13"/>
      <c r="D584" s="13"/>
      <c r="E584" s="13"/>
      <c r="Q584" s="13"/>
      <c r="R584" s="13"/>
      <c r="S584" s="13"/>
      <c r="AE584" s="13"/>
      <c r="AF584" s="13"/>
      <c r="AG584" s="13"/>
      <c r="AH584" s="13"/>
    </row>
    <row r="585" spans="1:34" x14ac:dyDescent="0.25">
      <c r="A585"/>
      <c r="C585" s="13"/>
      <c r="D585" s="13"/>
      <c r="E585" s="13"/>
      <c r="Q585" s="13"/>
      <c r="R585" s="13"/>
      <c r="S585" s="13"/>
      <c r="AE585" s="13"/>
      <c r="AF585" s="13"/>
      <c r="AG585" s="13"/>
      <c r="AH585" s="13"/>
    </row>
    <row r="586" spans="1:34" x14ac:dyDescent="0.25">
      <c r="A586"/>
      <c r="C586" s="13"/>
      <c r="D586" s="13"/>
      <c r="E586" s="13"/>
      <c r="Q586" s="13"/>
      <c r="R586" s="13"/>
      <c r="S586" s="13"/>
      <c r="AE586" s="13"/>
      <c r="AF586" s="13"/>
      <c r="AG586" s="13"/>
      <c r="AH586" s="13"/>
    </row>
    <row r="587" spans="1:34" x14ac:dyDescent="0.25">
      <c r="A587"/>
      <c r="C587" s="13"/>
      <c r="D587" s="13"/>
      <c r="E587" s="13"/>
      <c r="Q587" s="13"/>
      <c r="R587" s="13"/>
      <c r="S587" s="13"/>
      <c r="AE587" s="13"/>
      <c r="AF587" s="13"/>
      <c r="AG587" s="13"/>
      <c r="AH587" s="13"/>
    </row>
    <row r="588" spans="1:34" x14ac:dyDescent="0.25">
      <c r="A588"/>
      <c r="C588" s="13"/>
      <c r="D588" s="13"/>
      <c r="E588" s="13"/>
      <c r="Q588" s="13"/>
      <c r="R588" s="13"/>
      <c r="S588" s="13"/>
      <c r="AE588" s="13"/>
      <c r="AF588" s="13"/>
      <c r="AG588" s="13"/>
      <c r="AH588" s="13"/>
    </row>
    <row r="589" spans="1:34" x14ac:dyDescent="0.25">
      <c r="A589"/>
      <c r="C589" s="13"/>
      <c r="D589" s="13"/>
      <c r="E589" s="13"/>
      <c r="Q589" s="13"/>
      <c r="R589" s="13"/>
      <c r="S589" s="13"/>
      <c r="AE589" s="13"/>
      <c r="AF589" s="13"/>
      <c r="AG589" s="13"/>
      <c r="AH589" s="13"/>
    </row>
    <row r="590" spans="1:34" x14ac:dyDescent="0.25">
      <c r="A590"/>
      <c r="C590" s="13"/>
      <c r="D590" s="13"/>
      <c r="E590" s="13"/>
      <c r="Q590" s="13"/>
      <c r="R590" s="13"/>
      <c r="S590" s="13"/>
      <c r="AE590" s="13"/>
      <c r="AF590" s="13"/>
      <c r="AG590" s="13"/>
      <c r="AH590" s="13"/>
    </row>
    <row r="591" spans="1:34" x14ac:dyDescent="0.25">
      <c r="A591"/>
      <c r="C591" s="13"/>
      <c r="D591" s="13"/>
      <c r="E591" s="13"/>
      <c r="Q591" s="13"/>
      <c r="R591" s="13"/>
      <c r="S591" s="13"/>
      <c r="AE591" s="13"/>
      <c r="AF591" s="13"/>
      <c r="AG591" s="13"/>
      <c r="AH591" s="13"/>
    </row>
    <row r="592" spans="1:34" x14ac:dyDescent="0.25">
      <c r="A592"/>
      <c r="C592" s="13"/>
      <c r="D592" s="13"/>
      <c r="E592" s="13"/>
      <c r="Q592" s="13"/>
      <c r="R592" s="13"/>
      <c r="S592" s="13"/>
      <c r="AE592" s="13"/>
      <c r="AF592" s="13"/>
      <c r="AG592" s="13"/>
      <c r="AH592" s="13"/>
    </row>
    <row r="593" spans="1:34" x14ac:dyDescent="0.25">
      <c r="A593"/>
      <c r="C593" s="13"/>
      <c r="D593" s="13"/>
      <c r="E593" s="13"/>
      <c r="Q593" s="13"/>
      <c r="R593" s="13"/>
      <c r="S593" s="13"/>
      <c r="AE593" s="13"/>
      <c r="AF593" s="13"/>
      <c r="AG593" s="13"/>
      <c r="AH593" s="13"/>
    </row>
    <row r="594" spans="1:34" x14ac:dyDescent="0.25">
      <c r="A594"/>
      <c r="C594" s="13"/>
      <c r="D594" s="13"/>
      <c r="E594" s="13"/>
      <c r="Q594" s="13"/>
      <c r="R594" s="13"/>
      <c r="S594" s="13"/>
      <c r="AE594" s="13"/>
      <c r="AF594" s="13"/>
      <c r="AG594" s="13"/>
      <c r="AH594" s="13"/>
    </row>
    <row r="595" spans="1:34" x14ac:dyDescent="0.25">
      <c r="A595"/>
      <c r="C595" s="13"/>
      <c r="D595" s="13"/>
      <c r="E595" s="13"/>
      <c r="Q595" s="13"/>
      <c r="R595" s="13"/>
      <c r="S595" s="13"/>
      <c r="AE595" s="13"/>
      <c r="AF595" s="13"/>
      <c r="AG595" s="13"/>
      <c r="AH595" s="13"/>
    </row>
    <row r="596" spans="1:34" x14ac:dyDescent="0.25">
      <c r="A596"/>
      <c r="C596" s="13"/>
      <c r="D596" s="13"/>
      <c r="E596" s="13"/>
      <c r="Q596" s="13"/>
      <c r="R596" s="13"/>
      <c r="S596" s="13"/>
      <c r="AE596" s="13"/>
      <c r="AF596" s="13"/>
      <c r="AG596" s="13"/>
      <c r="AH596" s="13"/>
    </row>
    <row r="597" spans="1:34" x14ac:dyDescent="0.25">
      <c r="A597"/>
      <c r="C597" s="13"/>
      <c r="D597" s="13"/>
      <c r="E597" s="13"/>
      <c r="Q597" s="13"/>
      <c r="R597" s="13"/>
      <c r="S597" s="13"/>
      <c r="AE597" s="13"/>
      <c r="AF597" s="13"/>
      <c r="AG597" s="13"/>
      <c r="AH597" s="13"/>
    </row>
    <row r="598" spans="1:34" x14ac:dyDescent="0.25">
      <c r="A598"/>
      <c r="C598" s="13"/>
      <c r="D598" s="13"/>
      <c r="E598" s="13"/>
      <c r="Q598" s="13"/>
      <c r="R598" s="13"/>
      <c r="S598" s="13"/>
      <c r="AE598" s="13"/>
      <c r="AF598" s="13"/>
      <c r="AG598" s="13"/>
      <c r="AH598" s="13"/>
    </row>
    <row r="599" spans="1:34" x14ac:dyDescent="0.25">
      <c r="A599"/>
      <c r="C599" s="13"/>
      <c r="D599" s="13"/>
      <c r="E599" s="13"/>
      <c r="Q599" s="13"/>
      <c r="R599" s="13"/>
      <c r="S599" s="13"/>
      <c r="AE599" s="13"/>
      <c r="AF599" s="13"/>
      <c r="AG599" s="13"/>
      <c r="AH599" s="13"/>
    </row>
    <row r="600" spans="1:34" x14ac:dyDescent="0.25">
      <c r="A600"/>
      <c r="C600" s="13"/>
      <c r="D600" s="13"/>
      <c r="E600" s="13"/>
      <c r="Q600" s="13"/>
      <c r="R600" s="13"/>
      <c r="S600" s="13"/>
      <c r="AE600" s="13"/>
      <c r="AF600" s="13"/>
      <c r="AG600" s="13"/>
      <c r="AH600" s="13"/>
    </row>
    <row r="601" spans="1:34" x14ac:dyDescent="0.25">
      <c r="A601"/>
      <c r="C601" s="13"/>
      <c r="D601" s="13"/>
      <c r="E601" s="13"/>
      <c r="Q601" s="13"/>
      <c r="R601" s="13"/>
      <c r="S601" s="13"/>
      <c r="AE601" s="13"/>
      <c r="AF601" s="13"/>
      <c r="AG601" s="13"/>
      <c r="AH601" s="13"/>
    </row>
    <row r="602" spans="1:34" x14ac:dyDescent="0.25">
      <c r="A602"/>
      <c r="C602" s="13"/>
      <c r="D602" s="13"/>
      <c r="E602" s="13"/>
      <c r="Q602" s="13"/>
      <c r="R602" s="13"/>
      <c r="S602" s="13"/>
      <c r="AE602" s="13"/>
      <c r="AF602" s="13"/>
      <c r="AG602" s="13"/>
      <c r="AH602" s="13"/>
    </row>
    <row r="603" spans="1:34" x14ac:dyDescent="0.25">
      <c r="A603"/>
      <c r="C603" s="13"/>
      <c r="D603" s="13"/>
      <c r="E603" s="13"/>
      <c r="Q603" s="13"/>
      <c r="R603" s="13"/>
      <c r="S603" s="13"/>
      <c r="AE603" s="13"/>
      <c r="AF603" s="13"/>
      <c r="AG603" s="13"/>
      <c r="AH603" s="13"/>
    </row>
    <row r="604" spans="1:34" x14ac:dyDescent="0.25">
      <c r="A604"/>
      <c r="C604" s="13"/>
      <c r="D604" s="13"/>
      <c r="E604" s="13"/>
      <c r="Q604" s="13"/>
      <c r="R604" s="13"/>
      <c r="S604" s="13"/>
      <c r="AE604" s="13"/>
      <c r="AF604" s="13"/>
      <c r="AG604" s="13"/>
      <c r="AH604" s="13"/>
    </row>
    <row r="605" spans="1:34" x14ac:dyDescent="0.25">
      <c r="A605"/>
      <c r="C605" s="13"/>
      <c r="D605" s="13"/>
      <c r="E605" s="13"/>
      <c r="Q605" s="13"/>
      <c r="R605" s="13"/>
      <c r="S605" s="13"/>
      <c r="AE605" s="13"/>
      <c r="AF605" s="13"/>
      <c r="AG605" s="13"/>
      <c r="AH605" s="13"/>
    </row>
    <row r="606" spans="1:34" x14ac:dyDescent="0.25">
      <c r="A606"/>
      <c r="C606" s="13"/>
      <c r="D606" s="13"/>
      <c r="E606" s="13"/>
      <c r="Q606" s="13"/>
      <c r="R606" s="13"/>
      <c r="S606" s="13"/>
      <c r="AE606" s="13"/>
      <c r="AF606" s="13"/>
      <c r="AG606" s="13"/>
      <c r="AH606" s="13"/>
    </row>
    <row r="607" spans="1:34" x14ac:dyDescent="0.25">
      <c r="A607"/>
      <c r="C607" s="13"/>
      <c r="D607" s="13"/>
      <c r="E607" s="13"/>
      <c r="Q607" s="13"/>
      <c r="R607" s="13"/>
      <c r="S607" s="13"/>
      <c r="AE607" s="13"/>
      <c r="AF607" s="13"/>
      <c r="AG607" s="13"/>
      <c r="AH607" s="13"/>
    </row>
    <row r="608" spans="1:34" x14ac:dyDescent="0.25">
      <c r="A608"/>
      <c r="C608" s="13"/>
      <c r="D608" s="13"/>
      <c r="E608" s="13"/>
      <c r="Q608" s="13"/>
      <c r="R608" s="13"/>
      <c r="S608" s="13"/>
      <c r="AE608" s="13"/>
      <c r="AF608" s="13"/>
      <c r="AG608" s="13"/>
      <c r="AH608" s="13"/>
    </row>
    <row r="609" spans="1:34" x14ac:dyDescent="0.25">
      <c r="A609"/>
      <c r="C609" s="13"/>
      <c r="D609" s="13"/>
      <c r="E609" s="13"/>
      <c r="Q609" s="13"/>
      <c r="R609" s="13"/>
      <c r="S609" s="13"/>
      <c r="AE609" s="13"/>
      <c r="AF609" s="13"/>
      <c r="AG609" s="13"/>
      <c r="AH609" s="13"/>
    </row>
    <row r="610" spans="1:34" x14ac:dyDescent="0.25">
      <c r="A610"/>
      <c r="C610" s="13"/>
      <c r="D610" s="13"/>
      <c r="E610" s="13"/>
      <c r="Q610" s="13"/>
      <c r="R610" s="13"/>
      <c r="S610" s="13"/>
      <c r="AE610" s="13"/>
      <c r="AF610" s="13"/>
      <c r="AG610" s="13"/>
      <c r="AH610" s="13"/>
    </row>
    <row r="611" spans="1:34" x14ac:dyDescent="0.25">
      <c r="A611"/>
      <c r="C611" s="13"/>
      <c r="D611" s="13"/>
      <c r="E611" s="13"/>
      <c r="Q611" s="13"/>
      <c r="R611" s="13"/>
      <c r="S611" s="13"/>
      <c r="AE611" s="13"/>
      <c r="AF611" s="13"/>
      <c r="AG611" s="13"/>
      <c r="AH611" s="13"/>
    </row>
    <row r="612" spans="1:34" x14ac:dyDescent="0.25">
      <c r="A612"/>
      <c r="C612" s="13"/>
      <c r="D612" s="13"/>
      <c r="E612" s="13"/>
      <c r="Q612" s="13"/>
      <c r="R612" s="13"/>
      <c r="S612" s="13"/>
      <c r="AE612" s="13"/>
      <c r="AF612" s="13"/>
      <c r="AG612" s="13"/>
      <c r="AH612" s="13"/>
    </row>
    <row r="613" spans="1:34" x14ac:dyDescent="0.25">
      <c r="A613"/>
      <c r="C613" s="13"/>
      <c r="D613" s="13"/>
      <c r="E613" s="13"/>
      <c r="Q613" s="13"/>
      <c r="R613" s="13"/>
      <c r="S613" s="13"/>
      <c r="AE613" s="13"/>
      <c r="AF613" s="13"/>
      <c r="AG613" s="13"/>
      <c r="AH613" s="13"/>
    </row>
    <row r="614" spans="1:34" x14ac:dyDescent="0.25">
      <c r="A614"/>
      <c r="C614" s="13"/>
      <c r="D614" s="13"/>
      <c r="E614" s="13"/>
      <c r="Q614" s="13"/>
      <c r="R614" s="13"/>
      <c r="S614" s="13"/>
      <c r="AE614" s="13"/>
      <c r="AF614" s="13"/>
      <c r="AG614" s="13"/>
      <c r="AH614" s="13"/>
    </row>
    <row r="615" spans="1:34" x14ac:dyDescent="0.25">
      <c r="A615"/>
      <c r="C615" s="13"/>
      <c r="D615" s="13"/>
      <c r="E615" s="13"/>
      <c r="Q615" s="13"/>
      <c r="R615" s="13"/>
      <c r="S615" s="13"/>
      <c r="AE615" s="13"/>
      <c r="AF615" s="13"/>
      <c r="AG615" s="13"/>
      <c r="AH615" s="13"/>
    </row>
    <row r="616" spans="1:34" x14ac:dyDescent="0.25">
      <c r="A616"/>
      <c r="C616" s="13"/>
      <c r="D616" s="13"/>
      <c r="E616" s="13"/>
      <c r="Q616" s="13"/>
      <c r="R616" s="13"/>
      <c r="S616" s="13"/>
      <c r="AE616" s="13"/>
      <c r="AF616" s="13"/>
      <c r="AG616" s="13"/>
      <c r="AH616" s="13"/>
    </row>
    <row r="617" spans="1:34" x14ac:dyDescent="0.25">
      <c r="A617"/>
      <c r="C617" s="13"/>
      <c r="D617" s="13"/>
      <c r="E617" s="13"/>
      <c r="Q617" s="13"/>
      <c r="R617" s="13"/>
      <c r="S617" s="13"/>
      <c r="AE617" s="13"/>
      <c r="AF617" s="13"/>
      <c r="AG617" s="13"/>
      <c r="AH617" s="13"/>
    </row>
    <row r="618" spans="1:34" x14ac:dyDescent="0.25">
      <c r="A618"/>
      <c r="C618" s="13"/>
      <c r="D618" s="13"/>
      <c r="E618" s="13"/>
      <c r="Q618" s="13"/>
      <c r="R618" s="13"/>
      <c r="S618" s="13"/>
      <c r="AE618" s="13"/>
      <c r="AF618" s="13"/>
      <c r="AG618" s="13"/>
      <c r="AH618" s="13"/>
    </row>
    <row r="619" spans="1:34" x14ac:dyDescent="0.25">
      <c r="A619"/>
      <c r="C619" s="13"/>
      <c r="D619" s="13"/>
      <c r="E619" s="13"/>
      <c r="Q619" s="13"/>
      <c r="R619" s="13"/>
      <c r="S619" s="13"/>
      <c r="AE619" s="13"/>
      <c r="AF619" s="13"/>
      <c r="AG619" s="13"/>
      <c r="AH619" s="13"/>
    </row>
    <row r="620" spans="1:34" x14ac:dyDescent="0.25">
      <c r="A620"/>
      <c r="C620" s="13"/>
      <c r="D620" s="13"/>
      <c r="E620" s="13"/>
      <c r="Q620" s="13"/>
      <c r="R620" s="13"/>
      <c r="S620" s="13"/>
      <c r="AE620" s="13"/>
      <c r="AF620" s="13"/>
      <c r="AG620" s="13"/>
      <c r="AH620" s="13"/>
    </row>
    <row r="621" spans="1:34" x14ac:dyDescent="0.25">
      <c r="A621"/>
      <c r="C621" s="13"/>
      <c r="D621" s="13"/>
      <c r="E621" s="13"/>
      <c r="Q621" s="13"/>
      <c r="R621" s="13"/>
      <c r="S621" s="13"/>
      <c r="AE621" s="13"/>
      <c r="AF621" s="13"/>
      <c r="AG621" s="13"/>
      <c r="AH621" s="13"/>
    </row>
    <row r="622" spans="1:34" x14ac:dyDescent="0.25">
      <c r="A622"/>
      <c r="C622" s="13"/>
      <c r="D622" s="13"/>
      <c r="E622" s="13"/>
      <c r="Q622" s="13"/>
      <c r="R622" s="13"/>
      <c r="S622" s="13"/>
      <c r="AE622" s="13"/>
      <c r="AF622" s="13"/>
      <c r="AG622" s="13"/>
      <c r="AH622" s="13"/>
    </row>
    <row r="623" spans="1:34" x14ac:dyDescent="0.25">
      <c r="A623"/>
      <c r="C623" s="13"/>
      <c r="D623" s="13"/>
      <c r="E623" s="13"/>
      <c r="Q623" s="13"/>
      <c r="R623" s="13"/>
      <c r="S623" s="13"/>
      <c r="AE623" s="13"/>
      <c r="AF623" s="13"/>
      <c r="AG623" s="13"/>
      <c r="AH623" s="13"/>
    </row>
    <row r="624" spans="1:34" x14ac:dyDescent="0.25">
      <c r="A624"/>
      <c r="C624" s="13"/>
      <c r="D624" s="13"/>
      <c r="E624" s="13"/>
      <c r="Q624" s="13"/>
      <c r="R624" s="13"/>
      <c r="S624" s="13"/>
      <c r="AE624" s="13"/>
      <c r="AF624" s="13"/>
      <c r="AG624" s="13"/>
      <c r="AH624" s="13"/>
    </row>
    <row r="625" spans="1:34" x14ac:dyDescent="0.25">
      <c r="A625"/>
      <c r="C625" s="13"/>
      <c r="D625" s="13"/>
      <c r="E625" s="13"/>
      <c r="Q625" s="13"/>
      <c r="R625" s="13"/>
      <c r="S625" s="13"/>
      <c r="AE625" s="13"/>
      <c r="AF625" s="13"/>
      <c r="AG625" s="13"/>
      <c r="AH625" s="13"/>
    </row>
    <row r="626" spans="1:34" x14ac:dyDescent="0.25">
      <c r="A626"/>
      <c r="C626" s="13"/>
      <c r="D626" s="13"/>
      <c r="E626" s="13"/>
      <c r="Q626" s="13"/>
      <c r="R626" s="13"/>
      <c r="S626" s="13"/>
      <c r="AE626" s="13"/>
      <c r="AF626" s="13"/>
      <c r="AG626" s="13"/>
      <c r="AH626" s="13"/>
    </row>
    <row r="627" spans="1:34" x14ac:dyDescent="0.25">
      <c r="A627"/>
      <c r="C627" s="13"/>
      <c r="D627" s="13"/>
      <c r="E627" s="13"/>
      <c r="Q627" s="13"/>
      <c r="R627" s="13"/>
      <c r="S627" s="13"/>
      <c r="AE627" s="13"/>
      <c r="AF627" s="13"/>
      <c r="AG627" s="13"/>
      <c r="AH627" s="13"/>
    </row>
    <row r="628" spans="1:34" x14ac:dyDescent="0.25">
      <c r="A628"/>
      <c r="C628" s="13"/>
      <c r="D628" s="13"/>
      <c r="E628" s="13"/>
      <c r="Q628" s="13"/>
      <c r="R628" s="13"/>
      <c r="S628" s="13"/>
      <c r="AE628" s="13"/>
      <c r="AF628" s="13"/>
      <c r="AG628" s="13"/>
      <c r="AH628" s="13"/>
    </row>
    <row r="629" spans="1:34" x14ac:dyDescent="0.25">
      <c r="A629"/>
      <c r="C629" s="13"/>
      <c r="D629" s="13"/>
      <c r="E629" s="13"/>
      <c r="Q629" s="13"/>
      <c r="R629" s="13"/>
      <c r="S629" s="13"/>
      <c r="AE629" s="13"/>
      <c r="AF629" s="13"/>
      <c r="AG629" s="13"/>
      <c r="AH629" s="13"/>
    </row>
    <row r="630" spans="1:34" x14ac:dyDescent="0.25">
      <c r="A630"/>
      <c r="C630" s="13"/>
      <c r="D630" s="13"/>
      <c r="E630" s="13"/>
      <c r="Q630" s="13"/>
      <c r="R630" s="13"/>
      <c r="S630" s="13"/>
      <c r="AE630" s="13"/>
      <c r="AF630" s="13"/>
      <c r="AG630" s="13"/>
      <c r="AH630" s="13"/>
    </row>
    <row r="631" spans="1:34" x14ac:dyDescent="0.25">
      <c r="A631"/>
      <c r="C631" s="13"/>
      <c r="D631" s="13"/>
      <c r="E631" s="13"/>
      <c r="Q631" s="13"/>
      <c r="R631" s="13"/>
      <c r="S631" s="13"/>
      <c r="AE631" s="13"/>
      <c r="AF631" s="13"/>
      <c r="AG631" s="13"/>
      <c r="AH631" s="13"/>
    </row>
    <row r="632" spans="1:34" x14ac:dyDescent="0.25">
      <c r="A632"/>
      <c r="C632" s="13"/>
      <c r="D632" s="13"/>
      <c r="E632" s="13"/>
      <c r="Q632" s="13"/>
      <c r="R632" s="13"/>
      <c r="S632" s="13"/>
      <c r="AE632" s="13"/>
      <c r="AF632" s="13"/>
      <c r="AG632" s="13"/>
      <c r="AH632" s="13"/>
    </row>
    <row r="633" spans="1:34" x14ac:dyDescent="0.25">
      <c r="A633"/>
      <c r="C633" s="13"/>
      <c r="D633" s="13"/>
      <c r="E633" s="13"/>
      <c r="Q633" s="13"/>
      <c r="R633" s="13"/>
      <c r="S633" s="13"/>
      <c r="AE633" s="13"/>
      <c r="AF633" s="13"/>
      <c r="AG633" s="13"/>
      <c r="AH633" s="13"/>
    </row>
    <row r="634" spans="1:34" x14ac:dyDescent="0.25">
      <c r="A634"/>
      <c r="C634" s="13"/>
      <c r="D634" s="13"/>
      <c r="E634" s="13"/>
      <c r="Q634" s="13"/>
      <c r="R634" s="13"/>
      <c r="S634" s="13"/>
      <c r="AE634" s="13"/>
      <c r="AF634" s="13"/>
      <c r="AG634" s="13"/>
      <c r="AH634" s="13"/>
    </row>
    <row r="635" spans="1:34" x14ac:dyDescent="0.25">
      <c r="A635"/>
      <c r="C635" s="13"/>
      <c r="D635" s="13"/>
      <c r="E635" s="13"/>
      <c r="Q635" s="13"/>
      <c r="R635" s="13"/>
      <c r="S635" s="13"/>
      <c r="AE635" s="13"/>
      <c r="AF635" s="13"/>
      <c r="AG635" s="13"/>
      <c r="AH635" s="13"/>
    </row>
    <row r="636" spans="1:34" x14ac:dyDescent="0.25">
      <c r="A636"/>
      <c r="C636" s="13"/>
      <c r="D636" s="13"/>
      <c r="E636" s="13"/>
      <c r="Q636" s="13"/>
      <c r="R636" s="13"/>
      <c r="S636" s="13"/>
      <c r="AE636" s="13"/>
      <c r="AF636" s="13"/>
      <c r="AG636" s="13"/>
      <c r="AH636" s="13"/>
    </row>
    <row r="637" spans="1:34" x14ac:dyDescent="0.25">
      <c r="A637"/>
      <c r="C637" s="13"/>
      <c r="D637" s="13"/>
      <c r="E637" s="13"/>
      <c r="Q637" s="13"/>
      <c r="R637" s="13"/>
      <c r="S637" s="13"/>
      <c r="AE637" s="13"/>
      <c r="AF637" s="13"/>
      <c r="AG637" s="13"/>
      <c r="AH637" s="13"/>
    </row>
    <row r="638" spans="1:34" x14ac:dyDescent="0.25">
      <c r="A638"/>
      <c r="C638" s="13"/>
      <c r="D638" s="13"/>
      <c r="E638" s="13"/>
      <c r="Q638" s="13"/>
      <c r="R638" s="13"/>
      <c r="S638" s="13"/>
      <c r="AE638" s="13"/>
      <c r="AF638" s="13"/>
      <c r="AG638" s="13"/>
      <c r="AH638" s="13"/>
    </row>
    <row r="639" spans="1:34" x14ac:dyDescent="0.25">
      <c r="A639"/>
      <c r="C639" s="13"/>
      <c r="D639" s="13"/>
      <c r="E639" s="13"/>
      <c r="Q639" s="13"/>
      <c r="R639" s="13"/>
      <c r="S639" s="13"/>
      <c r="AE639" s="13"/>
      <c r="AF639" s="13"/>
      <c r="AG639" s="13"/>
      <c r="AH639" s="13"/>
    </row>
    <row r="640" spans="1:34" x14ac:dyDescent="0.25">
      <c r="A640"/>
      <c r="C640" s="13"/>
      <c r="D640" s="13"/>
      <c r="E640" s="13"/>
      <c r="Q640" s="13"/>
      <c r="R640" s="13"/>
      <c r="S640" s="13"/>
      <c r="AE640" s="13"/>
      <c r="AF640" s="13"/>
      <c r="AG640" s="13"/>
      <c r="AH640" s="13"/>
    </row>
    <row r="641" spans="1:34" x14ac:dyDescent="0.25">
      <c r="A641"/>
      <c r="C641" s="13"/>
      <c r="D641" s="13"/>
      <c r="E641" s="13"/>
      <c r="Q641" s="13"/>
      <c r="R641" s="13"/>
      <c r="S641" s="13"/>
      <c r="AE641" s="13"/>
      <c r="AF641" s="13"/>
      <c r="AG641" s="13"/>
      <c r="AH641" s="13"/>
    </row>
    <row r="642" spans="1:34" x14ac:dyDescent="0.25">
      <c r="A642"/>
      <c r="C642" s="13"/>
      <c r="D642" s="13"/>
      <c r="E642" s="13"/>
      <c r="Q642" s="13"/>
      <c r="R642" s="13"/>
      <c r="S642" s="13"/>
      <c r="AE642" s="13"/>
      <c r="AF642" s="13"/>
      <c r="AG642" s="13"/>
      <c r="AH642" s="13"/>
    </row>
    <row r="643" spans="1:34" x14ac:dyDescent="0.25">
      <c r="A643"/>
      <c r="C643" s="13"/>
      <c r="D643" s="13"/>
      <c r="E643" s="13"/>
      <c r="Q643" s="13"/>
      <c r="R643" s="13"/>
      <c r="S643" s="13"/>
      <c r="AE643" s="13"/>
      <c r="AF643" s="13"/>
      <c r="AG643" s="13"/>
      <c r="AH643" s="13"/>
    </row>
    <row r="644" spans="1:34" x14ac:dyDescent="0.25">
      <c r="A644"/>
      <c r="C644" s="13"/>
      <c r="D644" s="13"/>
      <c r="E644" s="13"/>
      <c r="Q644" s="13"/>
      <c r="R644" s="13"/>
      <c r="S644" s="13"/>
      <c r="AE644" s="13"/>
      <c r="AF644" s="13"/>
      <c r="AG644" s="13"/>
      <c r="AH644" s="13"/>
    </row>
    <row r="645" spans="1:34" x14ac:dyDescent="0.25">
      <c r="A645"/>
      <c r="C645" s="13"/>
      <c r="D645" s="13"/>
      <c r="E645" s="13"/>
      <c r="Q645" s="13"/>
      <c r="R645" s="13"/>
      <c r="S645" s="13"/>
      <c r="AE645" s="13"/>
      <c r="AF645" s="13"/>
      <c r="AG645" s="13"/>
      <c r="AH645" s="13"/>
    </row>
    <row r="646" spans="1:34" x14ac:dyDescent="0.25">
      <c r="A646"/>
      <c r="C646" s="13"/>
      <c r="D646" s="13"/>
      <c r="E646" s="13"/>
      <c r="Q646" s="13"/>
      <c r="R646" s="13"/>
      <c r="S646" s="13"/>
      <c r="AE646" s="13"/>
      <c r="AF646" s="13"/>
      <c r="AG646" s="13"/>
      <c r="AH646" s="13"/>
    </row>
    <row r="647" spans="1:34" x14ac:dyDescent="0.25">
      <c r="A647"/>
      <c r="C647" s="13"/>
      <c r="D647" s="13"/>
      <c r="E647" s="13"/>
      <c r="Q647" s="13"/>
      <c r="R647" s="13"/>
      <c r="S647" s="13"/>
      <c r="AE647" s="13"/>
      <c r="AF647" s="13"/>
      <c r="AG647" s="13"/>
      <c r="AH647" s="13"/>
    </row>
    <row r="648" spans="1:34" x14ac:dyDescent="0.25">
      <c r="A648"/>
      <c r="C648" s="13"/>
      <c r="D648" s="13"/>
      <c r="E648" s="13"/>
      <c r="Q648" s="13"/>
      <c r="R648" s="13"/>
      <c r="S648" s="13"/>
      <c r="AE648" s="13"/>
      <c r="AF648" s="13"/>
      <c r="AG648" s="13"/>
      <c r="AH648" s="13"/>
    </row>
    <row r="649" spans="1:34" x14ac:dyDescent="0.25">
      <c r="A649"/>
      <c r="C649" s="13"/>
      <c r="D649" s="13"/>
      <c r="E649" s="13"/>
      <c r="Q649" s="13"/>
      <c r="R649" s="13"/>
      <c r="S649" s="13"/>
      <c r="AE649" s="13"/>
      <c r="AF649" s="13"/>
      <c r="AG649" s="13"/>
      <c r="AH649" s="13"/>
    </row>
    <row r="650" spans="1:34" x14ac:dyDescent="0.25">
      <c r="A650"/>
      <c r="C650" s="13"/>
      <c r="D650" s="13"/>
      <c r="E650" s="13"/>
      <c r="Q650" s="13"/>
      <c r="R650" s="13"/>
      <c r="S650" s="13"/>
      <c r="AE650" s="13"/>
      <c r="AF650" s="13"/>
      <c r="AG650" s="13"/>
      <c r="AH650" s="13"/>
    </row>
    <row r="651" spans="1:34" x14ac:dyDescent="0.25">
      <c r="A651"/>
      <c r="C651" s="13"/>
      <c r="D651" s="13"/>
      <c r="E651" s="13"/>
      <c r="Q651" s="13"/>
      <c r="R651" s="13"/>
      <c r="S651" s="13"/>
      <c r="AE651" s="13"/>
      <c r="AF651" s="13"/>
      <c r="AG651" s="13"/>
      <c r="AH651" s="13"/>
    </row>
    <row r="652" spans="1:34" x14ac:dyDescent="0.25">
      <c r="A652"/>
      <c r="C652" s="13"/>
      <c r="D652" s="13"/>
      <c r="E652" s="13"/>
      <c r="Q652" s="13"/>
      <c r="R652" s="13"/>
      <c r="S652" s="13"/>
      <c r="AE652" s="13"/>
      <c r="AF652" s="13"/>
      <c r="AG652" s="13"/>
      <c r="AH652" s="13"/>
    </row>
    <row r="653" spans="1:34" x14ac:dyDescent="0.25">
      <c r="A653"/>
      <c r="C653" s="13"/>
      <c r="D653" s="13"/>
      <c r="E653" s="13"/>
      <c r="Q653" s="13"/>
      <c r="R653" s="13"/>
      <c r="S653" s="13"/>
      <c r="AE653" s="13"/>
      <c r="AF653" s="13"/>
      <c r="AG653" s="13"/>
      <c r="AH653" s="13"/>
    </row>
    <row r="654" spans="1:34" x14ac:dyDescent="0.25">
      <c r="A654"/>
      <c r="C654" s="13"/>
      <c r="D654" s="13"/>
      <c r="E654" s="13"/>
      <c r="Q654" s="13"/>
      <c r="R654" s="13"/>
      <c r="S654" s="13"/>
      <c r="AE654" s="13"/>
      <c r="AF654" s="13"/>
      <c r="AG654" s="13"/>
      <c r="AH654" s="13"/>
    </row>
    <row r="655" spans="1:34" x14ac:dyDescent="0.25">
      <c r="A655"/>
      <c r="C655" s="13"/>
      <c r="D655" s="13"/>
      <c r="E655" s="13"/>
      <c r="Q655" s="13"/>
      <c r="R655" s="13"/>
      <c r="S655" s="13"/>
      <c r="AE655" s="13"/>
      <c r="AF655" s="13"/>
      <c r="AG655" s="13"/>
      <c r="AH655" s="13"/>
    </row>
    <row r="656" spans="1:34" x14ac:dyDescent="0.25">
      <c r="A656"/>
      <c r="C656" s="13"/>
      <c r="D656" s="13"/>
      <c r="E656" s="13"/>
      <c r="Q656" s="13"/>
      <c r="R656" s="13"/>
      <c r="S656" s="13"/>
      <c r="AE656" s="13"/>
      <c r="AF656" s="13"/>
      <c r="AG656" s="13"/>
      <c r="AH656" s="13"/>
    </row>
    <row r="657" spans="1:34" x14ac:dyDescent="0.25">
      <c r="A657"/>
      <c r="C657" s="13"/>
      <c r="D657" s="13"/>
      <c r="E657" s="13"/>
      <c r="Q657" s="13"/>
      <c r="R657" s="13"/>
      <c r="S657" s="13"/>
      <c r="AE657" s="13"/>
      <c r="AF657" s="13"/>
      <c r="AG657" s="13"/>
      <c r="AH657" s="13"/>
    </row>
    <row r="658" spans="1:34" x14ac:dyDescent="0.25">
      <c r="A658"/>
      <c r="C658" s="13"/>
      <c r="D658" s="13"/>
      <c r="E658" s="13"/>
      <c r="Q658" s="13"/>
      <c r="R658" s="13"/>
      <c r="S658" s="13"/>
      <c r="AE658" s="13"/>
      <c r="AF658" s="13"/>
      <c r="AG658" s="13"/>
      <c r="AH658" s="13"/>
    </row>
    <row r="659" spans="1:34" x14ac:dyDescent="0.25">
      <c r="A659"/>
      <c r="C659" s="13"/>
      <c r="D659" s="13"/>
      <c r="E659" s="13"/>
      <c r="Q659" s="13"/>
      <c r="R659" s="13"/>
      <c r="S659" s="13"/>
      <c r="AE659" s="13"/>
      <c r="AF659" s="13"/>
      <c r="AG659" s="13"/>
      <c r="AH659" s="13"/>
    </row>
    <row r="660" spans="1:34" x14ac:dyDescent="0.25">
      <c r="A660"/>
      <c r="C660" s="13"/>
      <c r="D660" s="13"/>
      <c r="E660" s="13"/>
      <c r="Q660" s="13"/>
      <c r="R660" s="13"/>
      <c r="S660" s="13"/>
      <c r="AE660" s="13"/>
      <c r="AF660" s="13"/>
      <c r="AG660" s="13"/>
      <c r="AH660" s="13"/>
    </row>
    <row r="661" spans="1:34" x14ac:dyDescent="0.25">
      <c r="A661"/>
      <c r="C661" s="13"/>
      <c r="D661" s="13"/>
      <c r="E661" s="13"/>
      <c r="Q661" s="13"/>
      <c r="R661" s="13"/>
      <c r="S661" s="13"/>
      <c r="AE661" s="13"/>
      <c r="AF661" s="13"/>
      <c r="AG661" s="13"/>
      <c r="AH661" s="13"/>
    </row>
    <row r="662" spans="1:34" x14ac:dyDescent="0.25">
      <c r="A662"/>
      <c r="C662" s="13"/>
      <c r="D662" s="13"/>
      <c r="E662" s="13"/>
      <c r="Q662" s="13"/>
      <c r="R662" s="13"/>
      <c r="S662" s="13"/>
      <c r="AE662" s="13"/>
      <c r="AF662" s="13"/>
      <c r="AG662" s="13"/>
      <c r="AH662" s="13"/>
    </row>
    <row r="663" spans="1:34" x14ac:dyDescent="0.25">
      <c r="A663"/>
      <c r="C663" s="13"/>
      <c r="D663" s="13"/>
      <c r="E663" s="13"/>
      <c r="Q663" s="13"/>
      <c r="R663" s="13"/>
      <c r="S663" s="13"/>
      <c r="AE663" s="13"/>
      <c r="AF663" s="13"/>
      <c r="AG663" s="13"/>
      <c r="AH663" s="13"/>
    </row>
    <row r="664" spans="1:34" x14ac:dyDescent="0.25">
      <c r="A664"/>
      <c r="C664" s="13"/>
      <c r="D664" s="13"/>
      <c r="E664" s="13"/>
      <c r="Q664" s="13"/>
      <c r="R664" s="13"/>
      <c r="S664" s="13"/>
      <c r="AE664" s="13"/>
      <c r="AF664" s="13"/>
      <c r="AG664" s="13"/>
      <c r="AH664" s="13"/>
    </row>
    <row r="665" spans="1:34" x14ac:dyDescent="0.25">
      <c r="A665"/>
      <c r="C665" s="13"/>
      <c r="D665" s="13"/>
      <c r="E665" s="13"/>
      <c r="Q665" s="13"/>
      <c r="R665" s="13"/>
      <c r="S665" s="13"/>
      <c r="AE665" s="13"/>
      <c r="AF665" s="13"/>
      <c r="AG665" s="13"/>
      <c r="AH665" s="13"/>
    </row>
    <row r="666" spans="1:34" x14ac:dyDescent="0.25">
      <c r="A666"/>
      <c r="C666" s="13"/>
      <c r="D666" s="13"/>
      <c r="E666" s="13"/>
      <c r="Q666" s="13"/>
      <c r="R666" s="13"/>
      <c r="S666" s="13"/>
      <c r="AE666" s="13"/>
      <c r="AF666" s="13"/>
      <c r="AG666" s="13"/>
      <c r="AH666" s="13"/>
    </row>
    <row r="667" spans="1:34" x14ac:dyDescent="0.25">
      <c r="A667"/>
      <c r="C667" s="13"/>
      <c r="D667" s="13"/>
      <c r="E667" s="13"/>
      <c r="Q667" s="13"/>
      <c r="R667" s="13"/>
      <c r="S667" s="13"/>
      <c r="AE667" s="13"/>
      <c r="AF667" s="13"/>
      <c r="AG667" s="13"/>
      <c r="AH667" s="13"/>
    </row>
    <row r="668" spans="1:34" x14ac:dyDescent="0.25">
      <c r="A668"/>
      <c r="C668" s="13"/>
      <c r="D668" s="13"/>
      <c r="E668" s="13"/>
      <c r="Q668" s="13"/>
      <c r="R668" s="13"/>
      <c r="S668" s="13"/>
      <c r="AE668" s="13"/>
      <c r="AF668" s="13"/>
      <c r="AG668" s="13"/>
      <c r="AH668" s="13"/>
    </row>
    <row r="669" spans="1:34" x14ac:dyDescent="0.25">
      <c r="A669"/>
      <c r="C669" s="13"/>
      <c r="D669" s="13"/>
      <c r="E669" s="13"/>
      <c r="Q669" s="13"/>
      <c r="R669" s="13"/>
      <c r="S669" s="13"/>
      <c r="AE669" s="13"/>
      <c r="AF669" s="13"/>
      <c r="AG669" s="13"/>
      <c r="AH669" s="13"/>
    </row>
    <row r="670" spans="1:34" x14ac:dyDescent="0.25">
      <c r="A670"/>
      <c r="C670" s="13"/>
      <c r="D670" s="13"/>
      <c r="E670" s="13"/>
      <c r="Q670" s="13"/>
      <c r="R670" s="13"/>
      <c r="S670" s="13"/>
      <c r="AE670" s="13"/>
      <c r="AF670" s="13"/>
      <c r="AG670" s="13"/>
      <c r="AH670" s="13"/>
    </row>
    <row r="671" spans="1:34" x14ac:dyDescent="0.25">
      <c r="A671"/>
      <c r="C671" s="13"/>
      <c r="D671" s="13"/>
      <c r="E671" s="13"/>
      <c r="Q671" s="13"/>
      <c r="R671" s="13"/>
      <c r="S671" s="13"/>
      <c r="AE671" s="13"/>
      <c r="AF671" s="13"/>
      <c r="AG671" s="13"/>
      <c r="AH671" s="13"/>
    </row>
    <row r="672" spans="1:34" x14ac:dyDescent="0.25">
      <c r="A672"/>
      <c r="C672" s="13"/>
      <c r="D672" s="13"/>
      <c r="E672" s="13"/>
      <c r="Q672" s="13"/>
      <c r="R672" s="13"/>
      <c r="S672" s="13"/>
      <c r="AE672" s="13"/>
      <c r="AF672" s="13"/>
      <c r="AG672" s="13"/>
      <c r="AH672" s="13"/>
    </row>
    <row r="673" spans="1:34" x14ac:dyDescent="0.25">
      <c r="A673"/>
      <c r="C673" s="13"/>
      <c r="D673" s="13"/>
      <c r="E673" s="13"/>
      <c r="Q673" s="13"/>
      <c r="R673" s="13"/>
      <c r="S673" s="13"/>
      <c r="AE673" s="13"/>
      <c r="AF673" s="13"/>
      <c r="AG673" s="13"/>
      <c r="AH673" s="13"/>
    </row>
    <row r="674" spans="1:34" x14ac:dyDescent="0.25">
      <c r="A674"/>
      <c r="C674" s="13"/>
      <c r="D674" s="13"/>
      <c r="E674" s="13"/>
      <c r="Q674" s="13"/>
      <c r="R674" s="13"/>
      <c r="S674" s="13"/>
      <c r="AE674" s="13"/>
      <c r="AF674" s="13"/>
      <c r="AG674" s="13"/>
      <c r="AH674" s="13"/>
    </row>
    <row r="675" spans="1:34" x14ac:dyDescent="0.25">
      <c r="A675"/>
      <c r="C675" s="13"/>
      <c r="D675" s="13"/>
      <c r="E675" s="13"/>
      <c r="Q675" s="13"/>
      <c r="R675" s="13"/>
      <c r="S675" s="13"/>
      <c r="AE675" s="13"/>
      <c r="AF675" s="13"/>
      <c r="AG675" s="13"/>
      <c r="AH675" s="13"/>
    </row>
    <row r="676" spans="1:34" x14ac:dyDescent="0.25">
      <c r="A676"/>
      <c r="C676" s="13"/>
      <c r="D676" s="13"/>
      <c r="E676" s="13"/>
      <c r="Q676" s="13"/>
      <c r="R676" s="13"/>
      <c r="S676" s="13"/>
      <c r="AE676" s="13"/>
      <c r="AF676" s="13"/>
      <c r="AG676" s="13"/>
      <c r="AH676" s="13"/>
    </row>
    <row r="677" spans="1:34" x14ac:dyDescent="0.25">
      <c r="A677"/>
      <c r="C677" s="13"/>
      <c r="D677" s="13"/>
      <c r="E677" s="13"/>
      <c r="Q677" s="13"/>
      <c r="R677" s="13"/>
      <c r="S677" s="13"/>
      <c r="AE677" s="13"/>
      <c r="AF677" s="13"/>
      <c r="AG677" s="13"/>
      <c r="AH677" s="13"/>
    </row>
    <row r="678" spans="1:34" x14ac:dyDescent="0.25">
      <c r="A678"/>
      <c r="C678" s="13"/>
      <c r="D678" s="13"/>
      <c r="E678" s="13"/>
      <c r="Q678" s="13"/>
      <c r="R678" s="13"/>
      <c r="S678" s="13"/>
      <c r="AE678" s="13"/>
      <c r="AF678" s="13"/>
      <c r="AG678" s="13"/>
      <c r="AH678" s="13"/>
    </row>
    <row r="679" spans="1:34" x14ac:dyDescent="0.25">
      <c r="A679"/>
      <c r="C679" s="13"/>
      <c r="D679" s="13"/>
      <c r="E679" s="13"/>
      <c r="Q679" s="13"/>
      <c r="R679" s="13"/>
      <c r="S679" s="13"/>
      <c r="AE679" s="13"/>
      <c r="AF679" s="13"/>
      <c r="AG679" s="13"/>
      <c r="AH679" s="13"/>
    </row>
    <row r="680" spans="1:34" x14ac:dyDescent="0.25">
      <c r="A680"/>
      <c r="C680" s="13"/>
      <c r="D680" s="13"/>
      <c r="E680" s="13"/>
      <c r="Q680" s="13"/>
      <c r="R680" s="13"/>
      <c r="S680" s="13"/>
      <c r="AE680" s="13"/>
      <c r="AF680" s="13"/>
      <c r="AG680" s="13"/>
      <c r="AH680" s="13"/>
    </row>
    <row r="681" spans="1:34" x14ac:dyDescent="0.25">
      <c r="A681"/>
      <c r="C681" s="13"/>
      <c r="D681" s="13"/>
      <c r="E681" s="13"/>
      <c r="Q681" s="13"/>
      <c r="R681" s="13"/>
      <c r="S681" s="13"/>
      <c r="AE681" s="13"/>
      <c r="AF681" s="13"/>
      <c r="AG681" s="13"/>
      <c r="AH681" s="13"/>
    </row>
    <row r="682" spans="1:34" x14ac:dyDescent="0.25">
      <c r="A682"/>
      <c r="C682" s="13"/>
      <c r="D682" s="13"/>
      <c r="E682" s="13"/>
      <c r="Q682" s="13"/>
      <c r="R682" s="13"/>
      <c r="S682" s="13"/>
      <c r="AE682" s="13"/>
      <c r="AF682" s="13"/>
      <c r="AG682" s="13"/>
      <c r="AH682" s="13"/>
    </row>
    <row r="683" spans="1:34" x14ac:dyDescent="0.25">
      <c r="A683"/>
      <c r="C683" s="13"/>
      <c r="D683" s="13"/>
      <c r="E683" s="13"/>
      <c r="Q683" s="13"/>
      <c r="R683" s="13"/>
      <c r="S683" s="13"/>
      <c r="AE683" s="13"/>
      <c r="AF683" s="13"/>
      <c r="AG683" s="13"/>
      <c r="AH683" s="13"/>
    </row>
    <row r="684" spans="1:34" x14ac:dyDescent="0.25">
      <c r="A684"/>
      <c r="C684" s="13"/>
      <c r="D684" s="13"/>
      <c r="E684" s="13"/>
      <c r="Q684" s="13"/>
      <c r="R684" s="13"/>
      <c r="S684" s="13"/>
      <c r="AE684" s="13"/>
      <c r="AF684" s="13"/>
      <c r="AG684" s="13"/>
      <c r="AH684" s="13"/>
    </row>
    <row r="685" spans="1:34" x14ac:dyDescent="0.25">
      <c r="A685"/>
      <c r="C685" s="13"/>
      <c r="D685" s="13"/>
      <c r="E685" s="13"/>
      <c r="Q685" s="13"/>
      <c r="R685" s="13"/>
      <c r="S685" s="13"/>
      <c r="AE685" s="13"/>
      <c r="AF685" s="13"/>
      <c r="AG685" s="13"/>
      <c r="AH685" s="13"/>
    </row>
    <row r="686" spans="1:34" x14ac:dyDescent="0.25">
      <c r="A686"/>
      <c r="C686" s="13"/>
      <c r="D686" s="13"/>
      <c r="E686" s="13"/>
      <c r="Q686" s="13"/>
      <c r="R686" s="13"/>
      <c r="S686" s="13"/>
      <c r="AE686" s="13"/>
      <c r="AF686" s="13"/>
      <c r="AG686" s="13"/>
      <c r="AH686" s="13"/>
    </row>
    <row r="687" spans="1:34" x14ac:dyDescent="0.25">
      <c r="A687"/>
      <c r="C687" s="13"/>
      <c r="D687" s="13"/>
      <c r="E687" s="13"/>
      <c r="Q687" s="13"/>
      <c r="R687" s="13"/>
      <c r="S687" s="13"/>
      <c r="AE687" s="13"/>
      <c r="AF687" s="13"/>
      <c r="AG687" s="13"/>
      <c r="AH687" s="13"/>
    </row>
    <row r="688" spans="1:34" x14ac:dyDescent="0.25">
      <c r="A688"/>
      <c r="C688" s="13"/>
      <c r="D688" s="13"/>
      <c r="E688" s="13"/>
      <c r="Q688" s="13"/>
      <c r="R688" s="13"/>
      <c r="S688" s="13"/>
      <c r="AE688" s="13"/>
      <c r="AF688" s="13"/>
      <c r="AG688" s="13"/>
      <c r="AH688" s="13"/>
    </row>
    <row r="689" spans="1:34" x14ac:dyDescent="0.25">
      <c r="A689"/>
      <c r="C689" s="13"/>
      <c r="D689" s="13"/>
      <c r="E689" s="13"/>
      <c r="Q689" s="13"/>
      <c r="R689" s="13"/>
      <c r="S689" s="13"/>
      <c r="AE689" s="13"/>
      <c r="AF689" s="13"/>
      <c r="AG689" s="13"/>
      <c r="AH689" s="13"/>
    </row>
    <row r="690" spans="1:34" x14ac:dyDescent="0.25">
      <c r="A690"/>
      <c r="C690" s="13"/>
      <c r="D690" s="13"/>
      <c r="E690" s="13"/>
      <c r="Q690" s="13"/>
      <c r="R690" s="13"/>
      <c r="S690" s="13"/>
      <c r="AE690" s="13"/>
      <c r="AF690" s="13"/>
      <c r="AG690" s="13"/>
      <c r="AH690" s="13"/>
    </row>
    <row r="691" spans="1:34" x14ac:dyDescent="0.25">
      <c r="A691"/>
      <c r="C691" s="13"/>
      <c r="D691" s="13"/>
      <c r="E691" s="13"/>
      <c r="Q691" s="13"/>
      <c r="R691" s="13"/>
      <c r="S691" s="13"/>
      <c r="AE691" s="13"/>
      <c r="AF691" s="13"/>
      <c r="AG691" s="13"/>
      <c r="AH691" s="13"/>
    </row>
    <row r="692" spans="1:34" x14ac:dyDescent="0.25">
      <c r="A692"/>
      <c r="C692" s="13"/>
      <c r="D692" s="13"/>
      <c r="E692" s="13"/>
      <c r="Q692" s="13"/>
      <c r="R692" s="13"/>
      <c r="S692" s="13"/>
      <c r="AE692" s="13"/>
      <c r="AF692" s="13"/>
      <c r="AG692" s="13"/>
      <c r="AH692" s="13"/>
    </row>
    <row r="693" spans="1:34" x14ac:dyDescent="0.25">
      <c r="A693"/>
      <c r="C693" s="13"/>
      <c r="D693" s="13"/>
      <c r="E693" s="13"/>
      <c r="Q693" s="13"/>
      <c r="R693" s="13"/>
      <c r="S693" s="13"/>
      <c r="AE693" s="13"/>
      <c r="AF693" s="13"/>
      <c r="AG693" s="13"/>
      <c r="AH693" s="13"/>
    </row>
    <row r="694" spans="1:34" x14ac:dyDescent="0.25">
      <c r="A694"/>
      <c r="C694" s="13"/>
      <c r="D694" s="13"/>
      <c r="E694" s="13"/>
      <c r="Q694" s="13"/>
      <c r="R694" s="13"/>
      <c r="S694" s="13"/>
      <c r="AE694" s="13"/>
      <c r="AF694" s="13"/>
      <c r="AG694" s="13"/>
      <c r="AH694" s="13"/>
    </row>
    <row r="695" spans="1:34" x14ac:dyDescent="0.25">
      <c r="A695"/>
      <c r="C695" s="13"/>
      <c r="D695" s="13"/>
      <c r="E695" s="13"/>
      <c r="Q695" s="13"/>
      <c r="R695" s="13"/>
      <c r="S695" s="13"/>
      <c r="AE695" s="13"/>
      <c r="AF695" s="13"/>
      <c r="AG695" s="13"/>
      <c r="AH695" s="13"/>
    </row>
    <row r="696" spans="1:34" x14ac:dyDescent="0.25">
      <c r="A696"/>
      <c r="C696" s="13"/>
      <c r="D696" s="13"/>
      <c r="E696" s="13"/>
      <c r="Q696" s="13"/>
      <c r="R696" s="13"/>
      <c r="S696" s="13"/>
      <c r="AE696" s="13"/>
      <c r="AF696" s="13"/>
      <c r="AG696" s="13"/>
      <c r="AH696" s="13"/>
    </row>
    <row r="697" spans="1:34" x14ac:dyDescent="0.25">
      <c r="A697"/>
      <c r="C697" s="13"/>
      <c r="D697" s="13"/>
      <c r="E697" s="13"/>
      <c r="Q697" s="13"/>
      <c r="R697" s="13"/>
      <c r="S697" s="13"/>
      <c r="AE697" s="13"/>
      <c r="AF697" s="13"/>
      <c r="AG697" s="13"/>
      <c r="AH697" s="13"/>
    </row>
    <row r="698" spans="1:34" x14ac:dyDescent="0.25">
      <c r="A698"/>
      <c r="C698" s="13"/>
      <c r="D698" s="13"/>
      <c r="E698" s="13"/>
      <c r="Q698" s="13"/>
      <c r="R698" s="13"/>
      <c r="S698" s="13"/>
      <c r="AE698" s="13"/>
      <c r="AF698" s="13"/>
      <c r="AG698" s="13"/>
      <c r="AH698" s="13"/>
    </row>
    <row r="699" spans="1:34" x14ac:dyDescent="0.25">
      <c r="A699"/>
      <c r="C699" s="13"/>
      <c r="D699" s="13"/>
      <c r="E699" s="13"/>
      <c r="Q699" s="13"/>
      <c r="R699" s="13"/>
      <c r="S699" s="13"/>
      <c r="AE699" s="13"/>
      <c r="AF699" s="13"/>
      <c r="AG699" s="13"/>
      <c r="AH699" s="13"/>
    </row>
    <row r="700" spans="1:34" x14ac:dyDescent="0.25">
      <c r="A700"/>
      <c r="C700" s="13"/>
      <c r="D700" s="13"/>
      <c r="E700" s="13"/>
      <c r="Q700" s="13"/>
      <c r="R700" s="13"/>
      <c r="S700" s="13"/>
      <c r="AE700" s="13"/>
      <c r="AF700" s="13"/>
      <c r="AG700" s="13"/>
      <c r="AH700" s="13"/>
    </row>
    <row r="701" spans="1:34" x14ac:dyDescent="0.25">
      <c r="A701"/>
      <c r="C701" s="13"/>
      <c r="D701" s="13"/>
      <c r="E701" s="13"/>
      <c r="Q701" s="13"/>
      <c r="R701" s="13"/>
      <c r="S701" s="13"/>
      <c r="AE701" s="13"/>
      <c r="AF701" s="13"/>
      <c r="AG701" s="13"/>
      <c r="AH701" s="13"/>
    </row>
    <row r="702" spans="1:34" x14ac:dyDescent="0.25">
      <c r="A702"/>
      <c r="C702" s="13"/>
      <c r="D702" s="13"/>
      <c r="E702" s="13"/>
      <c r="Q702" s="13"/>
      <c r="R702" s="13"/>
      <c r="S702" s="13"/>
      <c r="AE702" s="13"/>
      <c r="AF702" s="13"/>
      <c r="AG702" s="13"/>
      <c r="AH702" s="13"/>
    </row>
    <row r="703" spans="1:34" x14ac:dyDescent="0.25">
      <c r="A703"/>
      <c r="C703" s="13"/>
      <c r="D703" s="13"/>
      <c r="E703" s="13"/>
      <c r="Q703" s="13"/>
      <c r="R703" s="13"/>
      <c r="S703" s="13"/>
      <c r="AE703" s="13"/>
      <c r="AF703" s="13"/>
      <c r="AG703" s="13"/>
      <c r="AH703" s="13"/>
    </row>
    <row r="704" spans="1:34" x14ac:dyDescent="0.25">
      <c r="A704"/>
      <c r="C704" s="13"/>
      <c r="D704" s="13"/>
      <c r="E704" s="13"/>
      <c r="Q704" s="13"/>
      <c r="R704" s="13"/>
      <c r="S704" s="13"/>
      <c r="AE704" s="13"/>
      <c r="AF704" s="13"/>
      <c r="AG704" s="13"/>
      <c r="AH704" s="13"/>
    </row>
    <row r="705" spans="1:34" x14ac:dyDescent="0.25">
      <c r="A705"/>
      <c r="C705" s="13"/>
      <c r="D705" s="13"/>
      <c r="E705" s="13"/>
      <c r="Q705" s="13"/>
      <c r="R705" s="13"/>
      <c r="S705" s="13"/>
      <c r="AE705" s="13"/>
      <c r="AF705" s="13"/>
      <c r="AG705" s="13"/>
      <c r="AH705" s="13"/>
    </row>
    <row r="706" spans="1:34" x14ac:dyDescent="0.25">
      <c r="A706"/>
      <c r="C706" s="13"/>
      <c r="D706" s="13"/>
      <c r="E706" s="13"/>
      <c r="Q706" s="13"/>
      <c r="R706" s="13"/>
      <c r="S706" s="13"/>
      <c r="AE706" s="13"/>
      <c r="AF706" s="13"/>
      <c r="AG706" s="13"/>
      <c r="AH706" s="13"/>
    </row>
    <row r="707" spans="1:34" x14ac:dyDescent="0.25">
      <c r="A707"/>
      <c r="C707" s="13"/>
      <c r="D707" s="13"/>
      <c r="E707" s="13"/>
      <c r="Q707" s="13"/>
      <c r="R707" s="13"/>
      <c r="S707" s="13"/>
      <c r="AE707" s="13"/>
      <c r="AF707" s="13"/>
      <c r="AG707" s="13"/>
      <c r="AH707" s="13"/>
    </row>
    <row r="708" spans="1:34" x14ac:dyDescent="0.25">
      <c r="A708"/>
      <c r="C708" s="13"/>
      <c r="D708" s="13"/>
      <c r="E708" s="13"/>
      <c r="Q708" s="13"/>
      <c r="R708" s="13"/>
      <c r="S708" s="13"/>
      <c r="AE708" s="13"/>
      <c r="AF708" s="13"/>
      <c r="AG708" s="13"/>
      <c r="AH708" s="13"/>
    </row>
    <row r="709" spans="1:34" x14ac:dyDescent="0.25">
      <c r="A709"/>
      <c r="C709" s="13"/>
      <c r="D709" s="13"/>
      <c r="E709" s="13"/>
      <c r="Q709" s="13"/>
      <c r="R709" s="13"/>
      <c r="S709" s="13"/>
      <c r="AE709" s="13"/>
      <c r="AF709" s="13"/>
      <c r="AG709" s="13"/>
      <c r="AH709" s="13"/>
    </row>
    <row r="710" spans="1:34" x14ac:dyDescent="0.25">
      <c r="A710"/>
      <c r="C710" s="13"/>
      <c r="D710" s="13"/>
      <c r="E710" s="13"/>
      <c r="Q710" s="13"/>
      <c r="R710" s="13"/>
      <c r="S710" s="13"/>
      <c r="AE710" s="13"/>
      <c r="AF710" s="13"/>
      <c r="AG710" s="13"/>
      <c r="AH710" s="13"/>
    </row>
    <row r="711" spans="1:34" x14ac:dyDescent="0.25">
      <c r="A711"/>
      <c r="C711" s="13"/>
      <c r="D711" s="13"/>
      <c r="E711" s="13"/>
      <c r="Q711" s="13"/>
      <c r="R711" s="13"/>
      <c r="S711" s="13"/>
      <c r="AE711" s="13"/>
      <c r="AF711" s="13"/>
      <c r="AG711" s="13"/>
      <c r="AH711" s="13"/>
    </row>
    <row r="712" spans="1:34" x14ac:dyDescent="0.25">
      <c r="A712"/>
      <c r="C712" s="13"/>
      <c r="D712" s="13"/>
      <c r="E712" s="13"/>
      <c r="Q712" s="13"/>
      <c r="R712" s="13"/>
      <c r="S712" s="13"/>
      <c r="AE712" s="13"/>
      <c r="AF712" s="13"/>
      <c r="AG712" s="13"/>
      <c r="AH712" s="13"/>
    </row>
    <row r="713" spans="1:34" x14ac:dyDescent="0.25">
      <c r="A713"/>
      <c r="C713" s="13"/>
      <c r="D713" s="13"/>
      <c r="E713" s="13"/>
      <c r="Q713" s="13"/>
      <c r="R713" s="13"/>
      <c r="S713" s="13"/>
      <c r="AE713" s="13"/>
      <c r="AF713" s="13"/>
      <c r="AG713" s="13"/>
      <c r="AH713" s="13"/>
    </row>
    <row r="714" spans="1:34" x14ac:dyDescent="0.25">
      <c r="A714"/>
      <c r="C714" s="13"/>
      <c r="D714" s="13"/>
      <c r="E714" s="13"/>
      <c r="Q714" s="13"/>
      <c r="R714" s="13"/>
      <c r="S714" s="13"/>
      <c r="AE714" s="13"/>
      <c r="AF714" s="13"/>
      <c r="AG714" s="13"/>
      <c r="AH714" s="13"/>
    </row>
    <row r="715" spans="1:34" x14ac:dyDescent="0.25">
      <c r="A715"/>
      <c r="C715" s="13"/>
      <c r="D715" s="13"/>
      <c r="E715" s="13"/>
      <c r="Q715" s="13"/>
      <c r="R715" s="13"/>
      <c r="S715" s="13"/>
      <c r="AE715" s="13"/>
      <c r="AF715" s="13"/>
      <c r="AG715" s="13"/>
      <c r="AH715" s="13"/>
    </row>
    <row r="716" spans="1:34" x14ac:dyDescent="0.25">
      <c r="A716"/>
      <c r="C716" s="13"/>
      <c r="D716" s="13"/>
      <c r="E716" s="13"/>
      <c r="Q716" s="13"/>
      <c r="R716" s="13"/>
      <c r="S716" s="13"/>
      <c r="AE716" s="13"/>
      <c r="AF716" s="13"/>
      <c r="AG716" s="13"/>
      <c r="AH716" s="13"/>
    </row>
    <row r="717" spans="1:34" x14ac:dyDescent="0.25">
      <c r="A717"/>
      <c r="C717" s="13"/>
      <c r="D717" s="13"/>
      <c r="E717" s="13"/>
      <c r="Q717" s="13"/>
      <c r="R717" s="13"/>
      <c r="S717" s="13"/>
      <c r="AE717" s="13"/>
      <c r="AF717" s="13"/>
      <c r="AG717" s="13"/>
      <c r="AH717" s="13"/>
    </row>
    <row r="718" spans="1:34" x14ac:dyDescent="0.25">
      <c r="A718"/>
      <c r="C718" s="13"/>
      <c r="D718" s="13"/>
      <c r="E718" s="13"/>
      <c r="Q718" s="13"/>
      <c r="R718" s="13"/>
      <c r="S718" s="13"/>
      <c r="AE718" s="13"/>
      <c r="AF718" s="13"/>
      <c r="AG718" s="13"/>
      <c r="AH718" s="13"/>
    </row>
    <row r="719" spans="1:34" x14ac:dyDescent="0.25">
      <c r="A719"/>
      <c r="C719" s="13"/>
      <c r="D719" s="13"/>
      <c r="E719" s="13"/>
      <c r="Q719" s="13"/>
      <c r="R719" s="13"/>
      <c r="S719" s="13"/>
      <c r="AE719" s="13"/>
      <c r="AF719" s="13"/>
      <c r="AG719" s="13"/>
      <c r="AH719" s="13"/>
    </row>
    <row r="720" spans="1:34" x14ac:dyDescent="0.25">
      <c r="A720"/>
      <c r="C720" s="13"/>
      <c r="D720" s="13"/>
      <c r="E720" s="13"/>
      <c r="Q720" s="13"/>
      <c r="R720" s="13"/>
      <c r="S720" s="13"/>
      <c r="AE720" s="13"/>
      <c r="AF720" s="13"/>
      <c r="AG720" s="13"/>
      <c r="AH720" s="13"/>
    </row>
    <row r="721" spans="1:34" x14ac:dyDescent="0.25">
      <c r="A721"/>
      <c r="C721" s="13"/>
      <c r="D721" s="13"/>
      <c r="E721" s="13"/>
      <c r="Q721" s="13"/>
      <c r="R721" s="13"/>
      <c r="S721" s="13"/>
      <c r="AE721" s="13"/>
      <c r="AF721" s="13"/>
      <c r="AG721" s="13"/>
      <c r="AH721" s="13"/>
    </row>
    <row r="722" spans="1:34" x14ac:dyDescent="0.25">
      <c r="A722"/>
      <c r="C722" s="13"/>
      <c r="D722" s="13"/>
      <c r="E722" s="13"/>
      <c r="Q722" s="13"/>
      <c r="R722" s="13"/>
      <c r="S722" s="13"/>
      <c r="AE722" s="13"/>
      <c r="AF722" s="13"/>
      <c r="AG722" s="13"/>
      <c r="AH722" s="13"/>
    </row>
    <row r="723" spans="1:34" x14ac:dyDescent="0.25">
      <c r="A723"/>
      <c r="C723" s="13"/>
      <c r="D723" s="13"/>
      <c r="E723" s="13"/>
      <c r="Q723" s="13"/>
      <c r="R723" s="13"/>
      <c r="S723" s="13"/>
      <c r="AE723" s="13"/>
      <c r="AF723" s="13"/>
      <c r="AG723" s="13"/>
      <c r="AH723" s="13"/>
    </row>
    <row r="724" spans="1:34" x14ac:dyDescent="0.25">
      <c r="A724"/>
      <c r="C724" s="13"/>
      <c r="D724" s="13"/>
      <c r="E724" s="13"/>
      <c r="Q724" s="13"/>
      <c r="R724" s="13"/>
      <c r="S724" s="13"/>
      <c r="AE724" s="13"/>
      <c r="AF724" s="13"/>
      <c r="AG724" s="13"/>
      <c r="AH724" s="13"/>
    </row>
    <row r="725" spans="1:34" x14ac:dyDescent="0.25">
      <c r="A725"/>
      <c r="C725" s="13"/>
      <c r="D725" s="13"/>
      <c r="E725" s="13"/>
      <c r="Q725" s="13"/>
      <c r="R725" s="13"/>
      <c r="S725" s="13"/>
      <c r="AE725" s="13"/>
      <c r="AF725" s="13"/>
      <c r="AG725" s="13"/>
      <c r="AH725" s="13"/>
    </row>
    <row r="726" spans="1:34" x14ac:dyDescent="0.25">
      <c r="A726"/>
      <c r="C726" s="13"/>
      <c r="D726" s="13"/>
      <c r="E726" s="13"/>
      <c r="Q726" s="13"/>
      <c r="R726" s="13"/>
      <c r="S726" s="13"/>
      <c r="AE726" s="13"/>
      <c r="AF726" s="13"/>
      <c r="AG726" s="13"/>
      <c r="AH726" s="13"/>
    </row>
    <row r="727" spans="1:34" x14ac:dyDescent="0.25">
      <c r="A727"/>
      <c r="C727" s="13"/>
      <c r="D727" s="13"/>
      <c r="E727" s="13"/>
      <c r="Q727" s="13"/>
      <c r="R727" s="13"/>
      <c r="S727" s="13"/>
      <c r="AE727" s="13"/>
      <c r="AF727" s="13"/>
      <c r="AG727" s="13"/>
      <c r="AH727" s="13"/>
    </row>
    <row r="728" spans="1:34" x14ac:dyDescent="0.25">
      <c r="A728"/>
      <c r="C728" s="13"/>
      <c r="D728" s="13"/>
      <c r="E728" s="13"/>
      <c r="Q728" s="13"/>
      <c r="R728" s="13"/>
      <c r="S728" s="13"/>
      <c r="AE728" s="13"/>
      <c r="AF728" s="13"/>
      <c r="AG728" s="13"/>
      <c r="AH728" s="13"/>
    </row>
    <row r="729" spans="1:34" x14ac:dyDescent="0.25">
      <c r="A729"/>
      <c r="C729" s="13"/>
      <c r="D729" s="13"/>
      <c r="E729" s="13"/>
      <c r="Q729" s="13"/>
      <c r="R729" s="13"/>
      <c r="S729" s="13"/>
      <c r="AE729" s="13"/>
      <c r="AF729" s="13"/>
      <c r="AG729" s="13"/>
      <c r="AH729" s="13"/>
    </row>
    <row r="730" spans="1:34" x14ac:dyDescent="0.25">
      <c r="A730"/>
      <c r="C730" s="13"/>
      <c r="D730" s="13"/>
      <c r="E730" s="13"/>
      <c r="Q730" s="13"/>
      <c r="R730" s="13"/>
      <c r="S730" s="13"/>
      <c r="AE730" s="13"/>
      <c r="AF730" s="13"/>
      <c r="AG730" s="13"/>
      <c r="AH730" s="13"/>
    </row>
    <row r="731" spans="1:34" x14ac:dyDescent="0.25">
      <c r="A731"/>
      <c r="C731" s="13"/>
      <c r="D731" s="13"/>
      <c r="E731" s="13"/>
      <c r="Q731" s="13"/>
      <c r="R731" s="13"/>
      <c r="S731" s="13"/>
      <c r="AE731" s="13"/>
      <c r="AF731" s="13"/>
      <c r="AG731" s="13"/>
      <c r="AH731" s="13"/>
    </row>
    <row r="732" spans="1:34" x14ac:dyDescent="0.25">
      <c r="A732"/>
      <c r="C732" s="13"/>
      <c r="D732" s="13"/>
      <c r="E732" s="13"/>
      <c r="Q732" s="13"/>
      <c r="R732" s="13"/>
      <c r="S732" s="13"/>
      <c r="AE732" s="13"/>
      <c r="AF732" s="13"/>
      <c r="AG732" s="13"/>
      <c r="AH732" s="13"/>
    </row>
    <row r="733" spans="1:34" x14ac:dyDescent="0.25">
      <c r="A733"/>
      <c r="C733" s="13"/>
      <c r="D733" s="13"/>
      <c r="E733" s="13"/>
      <c r="Q733" s="13"/>
      <c r="R733" s="13"/>
      <c r="S733" s="13"/>
      <c r="AE733" s="13"/>
      <c r="AF733" s="13"/>
      <c r="AG733" s="13"/>
      <c r="AH733" s="13"/>
    </row>
    <row r="734" spans="1:34" x14ac:dyDescent="0.25">
      <c r="A734"/>
      <c r="C734" s="13"/>
      <c r="D734" s="13"/>
      <c r="E734" s="13"/>
      <c r="Q734" s="13"/>
      <c r="R734" s="13"/>
      <c r="S734" s="13"/>
      <c r="AE734" s="13"/>
      <c r="AF734" s="13"/>
      <c r="AG734" s="13"/>
      <c r="AH734" s="13"/>
    </row>
    <row r="735" spans="1:34" x14ac:dyDescent="0.25">
      <c r="A735"/>
      <c r="C735" s="13"/>
      <c r="D735" s="13"/>
      <c r="E735" s="13"/>
      <c r="Q735" s="13"/>
      <c r="R735" s="13"/>
      <c r="S735" s="13"/>
      <c r="AE735" s="13"/>
      <c r="AF735" s="13"/>
      <c r="AG735" s="13"/>
      <c r="AH735" s="13"/>
    </row>
    <row r="736" spans="1:34" x14ac:dyDescent="0.25">
      <c r="A736"/>
      <c r="C736" s="13"/>
      <c r="D736" s="13"/>
      <c r="E736" s="13"/>
      <c r="Q736" s="13"/>
      <c r="R736" s="13"/>
      <c r="S736" s="13"/>
      <c r="AE736" s="13"/>
      <c r="AF736" s="13"/>
      <c r="AG736" s="13"/>
      <c r="AH736" s="13"/>
    </row>
    <row r="737" spans="1:34" x14ac:dyDescent="0.25">
      <c r="A737"/>
      <c r="C737" s="13"/>
      <c r="D737" s="13"/>
      <c r="E737" s="13"/>
      <c r="Q737" s="13"/>
      <c r="R737" s="13"/>
      <c r="S737" s="13"/>
      <c r="AE737" s="13"/>
      <c r="AF737" s="13"/>
      <c r="AG737" s="13"/>
      <c r="AH737" s="13"/>
    </row>
    <row r="738" spans="1:34" x14ac:dyDescent="0.25">
      <c r="A738"/>
      <c r="C738" s="13"/>
      <c r="D738" s="13"/>
      <c r="E738" s="13"/>
      <c r="Q738" s="13"/>
      <c r="R738" s="13"/>
      <c r="S738" s="13"/>
      <c r="AE738" s="13"/>
      <c r="AF738" s="13"/>
      <c r="AG738" s="13"/>
      <c r="AH738" s="13"/>
    </row>
    <row r="739" spans="1:34" x14ac:dyDescent="0.25">
      <c r="A739"/>
      <c r="C739" s="13"/>
      <c r="D739" s="13"/>
      <c r="E739" s="13"/>
      <c r="Q739" s="13"/>
      <c r="R739" s="13"/>
      <c r="S739" s="13"/>
      <c r="AE739" s="13"/>
      <c r="AF739" s="13"/>
      <c r="AG739" s="13"/>
      <c r="AH739" s="13"/>
    </row>
    <row r="740" spans="1:34" x14ac:dyDescent="0.25">
      <c r="A740"/>
      <c r="C740" s="13"/>
      <c r="D740" s="13"/>
      <c r="E740" s="13"/>
      <c r="Q740" s="13"/>
      <c r="R740" s="13"/>
      <c r="S740" s="13"/>
      <c r="AE740" s="13"/>
      <c r="AF740" s="13"/>
      <c r="AG740" s="13"/>
      <c r="AH740" s="13"/>
    </row>
    <row r="741" spans="1:34" x14ac:dyDescent="0.25">
      <c r="A741"/>
      <c r="C741" s="13"/>
      <c r="D741" s="13"/>
      <c r="E741" s="13"/>
      <c r="Q741" s="13"/>
      <c r="R741" s="13"/>
      <c r="S741" s="13"/>
      <c r="AE741" s="13"/>
      <c r="AF741" s="13"/>
      <c r="AG741" s="13"/>
      <c r="AH741" s="13"/>
    </row>
    <row r="742" spans="1:34" x14ac:dyDescent="0.25">
      <c r="A742"/>
      <c r="C742" s="13"/>
      <c r="D742" s="13"/>
      <c r="E742" s="13"/>
      <c r="Q742" s="13"/>
      <c r="R742" s="13"/>
      <c r="S742" s="13"/>
      <c r="AE742" s="13"/>
      <c r="AF742" s="13"/>
      <c r="AG742" s="13"/>
      <c r="AH742" s="13"/>
    </row>
    <row r="743" spans="1:34" x14ac:dyDescent="0.25">
      <c r="A743"/>
      <c r="C743" s="13"/>
      <c r="D743" s="13"/>
      <c r="E743" s="13"/>
      <c r="Q743" s="13"/>
      <c r="R743" s="13"/>
      <c r="S743" s="13"/>
      <c r="AE743" s="13"/>
      <c r="AF743" s="13"/>
      <c r="AG743" s="13"/>
      <c r="AH743" s="13"/>
    </row>
    <row r="744" spans="1:34" x14ac:dyDescent="0.25">
      <c r="A744"/>
      <c r="C744" s="13"/>
      <c r="D744" s="13"/>
      <c r="E744" s="13"/>
      <c r="Q744" s="13"/>
      <c r="R744" s="13"/>
      <c r="S744" s="13"/>
      <c r="AE744" s="13"/>
      <c r="AF744" s="13"/>
      <c r="AG744" s="13"/>
      <c r="AH744" s="13"/>
    </row>
    <row r="745" spans="1:34" x14ac:dyDescent="0.25">
      <c r="A745"/>
      <c r="C745" s="13"/>
      <c r="D745" s="13"/>
      <c r="E745" s="13"/>
      <c r="Q745" s="13"/>
      <c r="R745" s="13"/>
      <c r="S745" s="13"/>
      <c r="AE745" s="13"/>
      <c r="AF745" s="13"/>
      <c r="AG745" s="13"/>
      <c r="AH745" s="13"/>
    </row>
    <row r="746" spans="1:34" x14ac:dyDescent="0.25">
      <c r="A746"/>
      <c r="C746" s="13"/>
      <c r="D746" s="13"/>
      <c r="E746" s="13"/>
      <c r="Q746" s="13"/>
      <c r="R746" s="13"/>
      <c r="S746" s="13"/>
      <c r="AE746" s="13"/>
      <c r="AF746" s="13"/>
      <c r="AG746" s="13"/>
      <c r="AH746" s="13"/>
    </row>
    <row r="747" spans="1:34" x14ac:dyDescent="0.25">
      <c r="A747"/>
      <c r="C747" s="13"/>
      <c r="D747" s="13"/>
      <c r="E747" s="13"/>
      <c r="Q747" s="13"/>
      <c r="R747" s="13"/>
      <c r="S747" s="13"/>
      <c r="AE747" s="13"/>
      <c r="AF747" s="13"/>
      <c r="AG747" s="13"/>
      <c r="AH747" s="13"/>
    </row>
    <row r="748" spans="1:34" x14ac:dyDescent="0.25">
      <c r="A748"/>
      <c r="C748" s="13"/>
      <c r="D748" s="13"/>
      <c r="E748" s="13"/>
      <c r="Q748" s="13"/>
      <c r="R748" s="13"/>
      <c r="S748" s="13"/>
      <c r="AE748" s="13"/>
      <c r="AF748" s="13"/>
      <c r="AG748" s="13"/>
      <c r="AH748" s="13"/>
    </row>
    <row r="749" spans="1:34" x14ac:dyDescent="0.25">
      <c r="A749"/>
      <c r="C749" s="13"/>
      <c r="D749" s="13"/>
      <c r="E749" s="13"/>
      <c r="Q749" s="13"/>
      <c r="R749" s="13"/>
      <c r="S749" s="13"/>
      <c r="AE749" s="13"/>
      <c r="AF749" s="13"/>
      <c r="AG749" s="13"/>
      <c r="AH749" s="13"/>
    </row>
    <row r="750" spans="1:34" x14ac:dyDescent="0.25">
      <c r="A750"/>
      <c r="C750" s="13"/>
      <c r="D750" s="13"/>
      <c r="E750" s="13"/>
      <c r="Q750" s="13"/>
      <c r="R750" s="13"/>
      <c r="S750" s="13"/>
      <c r="AE750" s="13"/>
      <c r="AF750" s="13"/>
      <c r="AG750" s="13"/>
      <c r="AH750" s="13"/>
    </row>
    <row r="751" spans="1:34" x14ac:dyDescent="0.25">
      <c r="A751"/>
      <c r="C751" s="13"/>
      <c r="D751" s="13"/>
      <c r="E751" s="13"/>
      <c r="Q751" s="13"/>
      <c r="R751" s="13"/>
      <c r="S751" s="13"/>
      <c r="AE751" s="13"/>
      <c r="AF751" s="13"/>
      <c r="AG751" s="13"/>
      <c r="AH751" s="13"/>
    </row>
    <row r="752" spans="1:34" x14ac:dyDescent="0.25">
      <c r="A752"/>
      <c r="C752" s="13"/>
      <c r="D752" s="13"/>
      <c r="E752" s="13"/>
      <c r="Q752" s="13"/>
      <c r="R752" s="13"/>
      <c r="S752" s="13"/>
      <c r="AE752" s="13"/>
      <c r="AF752" s="13"/>
      <c r="AG752" s="13"/>
      <c r="AH752" s="13"/>
    </row>
    <row r="753" spans="1:34" x14ac:dyDescent="0.25">
      <c r="A753"/>
      <c r="C753" s="13"/>
      <c r="D753" s="13"/>
      <c r="E753" s="13"/>
      <c r="Q753" s="13"/>
      <c r="R753" s="13"/>
      <c r="S753" s="13"/>
      <c r="AE753" s="13"/>
      <c r="AF753" s="13"/>
      <c r="AG753" s="13"/>
      <c r="AH753" s="13"/>
    </row>
    <row r="754" spans="1:34" x14ac:dyDescent="0.25">
      <c r="A754"/>
      <c r="C754" s="13"/>
      <c r="D754" s="13"/>
      <c r="E754" s="13"/>
      <c r="Q754" s="13"/>
      <c r="R754" s="13"/>
      <c r="S754" s="13"/>
      <c r="AE754" s="13"/>
      <c r="AF754" s="13"/>
      <c r="AG754" s="13"/>
      <c r="AH754" s="13"/>
    </row>
    <row r="755" spans="1:34" x14ac:dyDescent="0.25">
      <c r="A755"/>
      <c r="C755" s="13"/>
      <c r="D755" s="13"/>
      <c r="E755" s="13"/>
      <c r="Q755" s="13"/>
      <c r="R755" s="13"/>
      <c r="S755" s="13"/>
      <c r="AE755" s="13"/>
      <c r="AF755" s="13"/>
      <c r="AG755" s="13"/>
      <c r="AH755" s="13"/>
    </row>
    <row r="756" spans="1:34" x14ac:dyDescent="0.25">
      <c r="A756"/>
      <c r="C756" s="13"/>
      <c r="D756" s="13"/>
      <c r="E756" s="13"/>
      <c r="Q756" s="13"/>
      <c r="R756" s="13"/>
      <c r="S756" s="13"/>
      <c r="AE756" s="13"/>
      <c r="AF756" s="13"/>
      <c r="AG756" s="13"/>
      <c r="AH756" s="13"/>
    </row>
    <row r="757" spans="1:34" x14ac:dyDescent="0.25">
      <c r="A757"/>
      <c r="C757" s="13"/>
      <c r="D757" s="13"/>
      <c r="E757" s="13"/>
      <c r="Q757" s="13"/>
      <c r="R757" s="13"/>
      <c r="S757" s="13"/>
      <c r="AE757" s="13"/>
      <c r="AF757" s="13"/>
      <c r="AG757" s="13"/>
      <c r="AH757" s="13"/>
    </row>
    <row r="758" spans="1:34" x14ac:dyDescent="0.25">
      <c r="A758"/>
      <c r="C758" s="13"/>
      <c r="D758" s="13"/>
      <c r="E758" s="13"/>
      <c r="Q758" s="13"/>
      <c r="R758" s="13"/>
      <c r="S758" s="13"/>
      <c r="AE758" s="13"/>
      <c r="AF758" s="13"/>
      <c r="AG758" s="13"/>
      <c r="AH758" s="13"/>
    </row>
    <row r="759" spans="1:34" x14ac:dyDescent="0.25">
      <c r="A759"/>
      <c r="C759" s="13"/>
      <c r="D759" s="13"/>
      <c r="E759" s="13"/>
      <c r="Q759" s="13"/>
      <c r="R759" s="13"/>
      <c r="S759" s="13"/>
      <c r="AE759" s="13"/>
      <c r="AF759" s="13"/>
      <c r="AG759" s="13"/>
      <c r="AH759" s="13"/>
    </row>
    <row r="760" spans="1:34" x14ac:dyDescent="0.25">
      <c r="A760"/>
      <c r="C760" s="13"/>
      <c r="D760" s="13"/>
      <c r="E760" s="13"/>
      <c r="Q760" s="13"/>
      <c r="R760" s="13"/>
      <c r="S760" s="13"/>
      <c r="AE760" s="13"/>
      <c r="AF760" s="13"/>
      <c r="AG760" s="13"/>
      <c r="AH760" s="13"/>
    </row>
    <row r="761" spans="1:34" x14ac:dyDescent="0.25">
      <c r="A761"/>
      <c r="C761" s="13"/>
      <c r="D761" s="13"/>
      <c r="E761" s="13"/>
      <c r="Q761" s="13"/>
      <c r="R761" s="13"/>
      <c r="S761" s="13"/>
      <c r="AE761" s="13"/>
      <c r="AF761" s="13"/>
      <c r="AG761" s="13"/>
      <c r="AH761" s="13"/>
    </row>
    <row r="762" spans="1:34" x14ac:dyDescent="0.25">
      <c r="A762"/>
      <c r="C762" s="13"/>
      <c r="D762" s="13"/>
      <c r="E762" s="13"/>
      <c r="Q762" s="13"/>
      <c r="R762" s="13"/>
      <c r="S762" s="13"/>
      <c r="AE762" s="13"/>
      <c r="AF762" s="13"/>
      <c r="AG762" s="13"/>
      <c r="AH762" s="13"/>
    </row>
    <row r="763" spans="1:34" x14ac:dyDescent="0.25">
      <c r="A763"/>
      <c r="C763" s="13"/>
      <c r="D763" s="13"/>
      <c r="E763" s="13"/>
      <c r="Q763" s="13"/>
      <c r="R763" s="13"/>
      <c r="S763" s="13"/>
      <c r="AE763" s="13"/>
      <c r="AF763" s="13"/>
      <c r="AG763" s="13"/>
      <c r="AH763" s="13"/>
    </row>
    <row r="764" spans="1:34" x14ac:dyDescent="0.25">
      <c r="A764"/>
      <c r="C764" s="13"/>
      <c r="D764" s="13"/>
      <c r="E764" s="13"/>
      <c r="Q764" s="13"/>
      <c r="R764" s="13"/>
      <c r="S764" s="13"/>
      <c r="AE764" s="13"/>
      <c r="AF764" s="13"/>
      <c r="AG764" s="13"/>
      <c r="AH764" s="13"/>
    </row>
    <row r="765" spans="1:34" x14ac:dyDescent="0.25">
      <c r="A765"/>
      <c r="C765" s="13"/>
      <c r="D765" s="13"/>
      <c r="E765" s="13"/>
      <c r="Q765" s="13"/>
      <c r="R765" s="13"/>
      <c r="S765" s="13"/>
      <c r="AE765" s="13"/>
      <c r="AF765" s="13"/>
      <c r="AG765" s="13"/>
      <c r="AH765" s="13"/>
    </row>
    <row r="766" spans="1:34" x14ac:dyDescent="0.25">
      <c r="A766"/>
      <c r="C766" s="13"/>
      <c r="D766" s="13"/>
      <c r="E766" s="13"/>
      <c r="Q766" s="13"/>
      <c r="R766" s="13"/>
      <c r="S766" s="13"/>
      <c r="AE766" s="13"/>
      <c r="AF766" s="13"/>
      <c r="AG766" s="13"/>
      <c r="AH766" s="13"/>
    </row>
    <row r="767" spans="1:34" x14ac:dyDescent="0.25">
      <c r="A767"/>
      <c r="C767" s="13"/>
      <c r="D767" s="13"/>
      <c r="E767" s="13"/>
      <c r="Q767" s="13"/>
      <c r="R767" s="13"/>
      <c r="S767" s="13"/>
      <c r="AE767" s="13"/>
      <c r="AF767" s="13"/>
      <c r="AG767" s="13"/>
      <c r="AH767" s="13"/>
    </row>
    <row r="768" spans="1:34" x14ac:dyDescent="0.25">
      <c r="A768"/>
      <c r="C768" s="13"/>
      <c r="D768" s="13"/>
      <c r="E768" s="13"/>
      <c r="Q768" s="13"/>
      <c r="R768" s="13"/>
      <c r="S768" s="13"/>
      <c r="AE768" s="13"/>
      <c r="AF768" s="13"/>
      <c r="AG768" s="13"/>
      <c r="AH768" s="13"/>
    </row>
    <row r="769" spans="1:34" x14ac:dyDescent="0.25">
      <c r="A769"/>
      <c r="C769" s="13"/>
      <c r="D769" s="13"/>
      <c r="E769" s="13"/>
      <c r="Q769" s="13"/>
      <c r="R769" s="13"/>
      <c r="S769" s="13"/>
      <c r="AE769" s="13"/>
      <c r="AF769" s="13"/>
      <c r="AG769" s="13"/>
      <c r="AH769" s="13"/>
    </row>
    <row r="770" spans="1:34" x14ac:dyDescent="0.25">
      <c r="A770"/>
      <c r="C770" s="13"/>
      <c r="D770" s="13"/>
      <c r="E770" s="13"/>
      <c r="Q770" s="13"/>
      <c r="R770" s="13"/>
      <c r="S770" s="13"/>
      <c r="AE770" s="13"/>
      <c r="AF770" s="13"/>
      <c r="AG770" s="13"/>
      <c r="AH770" s="13"/>
    </row>
    <row r="771" spans="1:34" x14ac:dyDescent="0.25">
      <c r="A771"/>
      <c r="C771" s="13"/>
      <c r="D771" s="13"/>
      <c r="E771" s="13"/>
      <c r="Q771" s="13"/>
      <c r="R771" s="13"/>
      <c r="S771" s="13"/>
      <c r="AE771" s="13"/>
      <c r="AF771" s="13"/>
      <c r="AG771" s="13"/>
      <c r="AH771" s="13"/>
    </row>
    <row r="772" spans="1:34" x14ac:dyDescent="0.25">
      <c r="A772"/>
      <c r="C772" s="13"/>
      <c r="D772" s="13"/>
      <c r="E772" s="13"/>
      <c r="Q772" s="13"/>
      <c r="R772" s="13"/>
      <c r="S772" s="13"/>
      <c r="AE772" s="13"/>
      <c r="AF772" s="13"/>
      <c r="AG772" s="13"/>
      <c r="AH772" s="13"/>
    </row>
    <row r="773" spans="1:34" x14ac:dyDescent="0.25">
      <c r="A773"/>
      <c r="C773" s="13"/>
      <c r="D773" s="13"/>
      <c r="E773" s="13"/>
      <c r="Q773" s="13"/>
      <c r="R773" s="13"/>
      <c r="S773" s="13"/>
      <c r="AE773" s="13"/>
      <c r="AF773" s="13"/>
      <c r="AG773" s="13"/>
      <c r="AH773" s="13"/>
    </row>
    <row r="774" spans="1:34" x14ac:dyDescent="0.25">
      <c r="A774"/>
      <c r="C774" s="13"/>
      <c r="D774" s="13"/>
      <c r="E774" s="13"/>
      <c r="Q774" s="13"/>
      <c r="R774" s="13"/>
      <c r="S774" s="13"/>
      <c r="AE774" s="13"/>
      <c r="AF774" s="13"/>
      <c r="AG774" s="13"/>
      <c r="AH774" s="13"/>
    </row>
    <row r="775" spans="1:34" x14ac:dyDescent="0.25">
      <c r="A775"/>
      <c r="C775" s="13"/>
      <c r="D775" s="13"/>
      <c r="E775" s="13"/>
      <c r="Q775" s="13"/>
      <c r="R775" s="13"/>
      <c r="S775" s="13"/>
      <c r="AE775" s="13"/>
      <c r="AF775" s="13"/>
      <c r="AG775" s="13"/>
      <c r="AH775" s="13"/>
    </row>
    <row r="776" spans="1:34" x14ac:dyDescent="0.25">
      <c r="A776"/>
      <c r="C776" s="13"/>
      <c r="D776" s="13"/>
      <c r="E776" s="13"/>
      <c r="Q776" s="13"/>
      <c r="R776" s="13"/>
      <c r="S776" s="13"/>
      <c r="AE776" s="13"/>
      <c r="AF776" s="13"/>
      <c r="AG776" s="13"/>
      <c r="AH776" s="13"/>
    </row>
    <row r="777" spans="1:34" x14ac:dyDescent="0.25">
      <c r="A777"/>
      <c r="C777" s="13"/>
      <c r="D777" s="13"/>
      <c r="E777" s="13"/>
      <c r="Q777" s="13"/>
      <c r="R777" s="13"/>
      <c r="S777" s="13"/>
      <c r="AE777" s="13"/>
      <c r="AF777" s="13"/>
      <c r="AG777" s="13"/>
      <c r="AH777" s="13"/>
    </row>
    <row r="778" spans="1:34" x14ac:dyDescent="0.25">
      <c r="A778"/>
      <c r="C778" s="13"/>
      <c r="D778" s="13"/>
      <c r="E778" s="13"/>
      <c r="Q778" s="13"/>
      <c r="R778" s="13"/>
      <c r="S778" s="13"/>
      <c r="AE778" s="13"/>
      <c r="AF778" s="13"/>
      <c r="AG778" s="13"/>
      <c r="AH778" s="13"/>
    </row>
    <row r="779" spans="1:34" x14ac:dyDescent="0.25">
      <c r="A779"/>
      <c r="C779" s="13"/>
      <c r="D779" s="13"/>
      <c r="E779" s="13"/>
      <c r="Q779" s="13"/>
      <c r="R779" s="13"/>
      <c r="S779" s="13"/>
      <c r="AE779" s="13"/>
      <c r="AF779" s="13"/>
      <c r="AG779" s="13"/>
      <c r="AH779" s="13"/>
    </row>
    <row r="780" spans="1:34" x14ac:dyDescent="0.25">
      <c r="A780"/>
      <c r="C780" s="13"/>
      <c r="D780" s="13"/>
      <c r="E780" s="13"/>
      <c r="Q780" s="13"/>
      <c r="R780" s="13"/>
      <c r="S780" s="13"/>
      <c r="AE780" s="13"/>
      <c r="AF780" s="13"/>
      <c r="AG780" s="13"/>
      <c r="AH780" s="13"/>
    </row>
    <row r="781" spans="1:34" x14ac:dyDescent="0.25">
      <c r="A781"/>
      <c r="C781" s="13"/>
      <c r="D781" s="13"/>
      <c r="E781" s="13"/>
      <c r="Q781" s="13"/>
      <c r="R781" s="13"/>
      <c r="S781" s="13"/>
      <c r="AE781" s="13"/>
      <c r="AF781" s="13"/>
      <c r="AG781" s="13"/>
      <c r="AH781" s="13"/>
    </row>
    <row r="782" spans="1:34" x14ac:dyDescent="0.25">
      <c r="A782"/>
      <c r="C782" s="13"/>
      <c r="D782" s="13"/>
      <c r="E782" s="13"/>
      <c r="Q782" s="13"/>
      <c r="R782" s="13"/>
      <c r="S782" s="13"/>
      <c r="AE782" s="13"/>
      <c r="AF782" s="13"/>
      <c r="AG782" s="13"/>
      <c r="AH782" s="13"/>
    </row>
    <row r="783" spans="1:34" x14ac:dyDescent="0.25">
      <c r="A783"/>
      <c r="C783" s="13"/>
      <c r="D783" s="13"/>
      <c r="E783" s="13"/>
      <c r="Q783" s="13"/>
      <c r="R783" s="13"/>
      <c r="S783" s="13"/>
      <c r="AE783" s="13"/>
      <c r="AF783" s="13"/>
      <c r="AG783" s="13"/>
      <c r="AH783" s="13"/>
    </row>
    <row r="784" spans="1:34" x14ac:dyDescent="0.25">
      <c r="A784"/>
      <c r="C784" s="13"/>
      <c r="D784" s="13"/>
      <c r="E784" s="13"/>
      <c r="Q784" s="13"/>
      <c r="R784" s="13"/>
      <c r="S784" s="13"/>
      <c r="AE784" s="13"/>
      <c r="AF784" s="13"/>
      <c r="AG784" s="13"/>
      <c r="AH784" s="13"/>
    </row>
    <row r="785" spans="1:34" x14ac:dyDescent="0.25">
      <c r="A785"/>
      <c r="C785" s="13"/>
      <c r="D785" s="13"/>
      <c r="E785" s="13"/>
      <c r="Q785" s="13"/>
      <c r="R785" s="13"/>
      <c r="S785" s="13"/>
      <c r="AE785" s="13"/>
      <c r="AF785" s="13"/>
      <c r="AG785" s="13"/>
      <c r="AH785" s="13"/>
    </row>
    <row r="786" spans="1:34" x14ac:dyDescent="0.25">
      <c r="A786"/>
      <c r="C786" s="13"/>
      <c r="D786" s="13"/>
      <c r="E786" s="13"/>
      <c r="Q786" s="13"/>
      <c r="R786" s="13"/>
      <c r="S786" s="13"/>
      <c r="AE786" s="13"/>
      <c r="AF786" s="13"/>
      <c r="AG786" s="13"/>
      <c r="AH786" s="13"/>
    </row>
    <row r="787" spans="1:34" x14ac:dyDescent="0.25">
      <c r="A787"/>
      <c r="C787" s="13"/>
      <c r="D787" s="13"/>
      <c r="E787" s="13"/>
      <c r="Q787" s="13"/>
      <c r="R787" s="13"/>
      <c r="S787" s="13"/>
      <c r="AE787" s="13"/>
      <c r="AF787" s="13"/>
      <c r="AG787" s="13"/>
      <c r="AH787" s="13"/>
    </row>
    <row r="788" spans="1:34" x14ac:dyDescent="0.25">
      <c r="A788"/>
      <c r="C788" s="13"/>
      <c r="D788" s="13"/>
      <c r="E788" s="13"/>
      <c r="Q788" s="13"/>
      <c r="R788" s="13"/>
      <c r="S788" s="13"/>
      <c r="AE788" s="13"/>
      <c r="AF788" s="13"/>
      <c r="AG788" s="13"/>
      <c r="AH788" s="13"/>
    </row>
    <row r="789" spans="1:34" x14ac:dyDescent="0.25">
      <c r="A789"/>
      <c r="C789" s="13"/>
      <c r="D789" s="13"/>
      <c r="E789" s="13"/>
      <c r="Q789" s="13"/>
      <c r="R789" s="13"/>
      <c r="S789" s="13"/>
      <c r="AE789" s="13"/>
      <c r="AF789" s="13"/>
      <c r="AG789" s="13"/>
      <c r="AH789" s="13"/>
    </row>
    <row r="790" spans="1:34" x14ac:dyDescent="0.25">
      <c r="A790"/>
      <c r="C790" s="13"/>
      <c r="D790" s="13"/>
      <c r="E790" s="13"/>
      <c r="Q790" s="13"/>
      <c r="R790" s="13"/>
      <c r="S790" s="13"/>
      <c r="AE790" s="13"/>
      <c r="AF790" s="13"/>
      <c r="AG790" s="13"/>
      <c r="AH790" s="13"/>
    </row>
    <row r="791" spans="1:34" x14ac:dyDescent="0.25">
      <c r="A791"/>
      <c r="C791" s="13"/>
      <c r="D791" s="13"/>
      <c r="E791" s="13"/>
      <c r="Q791" s="13"/>
      <c r="R791" s="13"/>
      <c r="S791" s="13"/>
      <c r="AE791" s="13"/>
      <c r="AF791" s="13"/>
      <c r="AG791" s="13"/>
      <c r="AH791" s="13"/>
    </row>
    <row r="792" spans="1:34" x14ac:dyDescent="0.25">
      <c r="A792"/>
      <c r="C792" s="13"/>
      <c r="D792" s="13"/>
      <c r="E792" s="13"/>
      <c r="Q792" s="13"/>
      <c r="R792" s="13"/>
      <c r="S792" s="13"/>
      <c r="AE792" s="13"/>
      <c r="AF792" s="13"/>
      <c r="AG792" s="13"/>
      <c r="AH792" s="13"/>
    </row>
    <row r="793" spans="1:34" x14ac:dyDescent="0.25">
      <c r="A793"/>
      <c r="C793" s="13"/>
      <c r="D793" s="13"/>
      <c r="E793" s="13"/>
      <c r="Q793" s="13"/>
      <c r="R793" s="13"/>
      <c r="S793" s="13"/>
      <c r="AE793" s="13"/>
      <c r="AF793" s="13"/>
      <c r="AG793" s="13"/>
      <c r="AH793" s="13"/>
    </row>
    <row r="794" spans="1:34" x14ac:dyDescent="0.25">
      <c r="A794"/>
      <c r="C794" s="13"/>
      <c r="D794" s="13"/>
      <c r="E794" s="13"/>
      <c r="Q794" s="13"/>
      <c r="R794" s="13"/>
      <c r="S794" s="13"/>
      <c r="AE794" s="13"/>
      <c r="AF794" s="13"/>
      <c r="AG794" s="13"/>
      <c r="AH794" s="13"/>
    </row>
    <row r="795" spans="1:34" x14ac:dyDescent="0.25">
      <c r="A795"/>
      <c r="C795" s="13"/>
      <c r="D795" s="13"/>
      <c r="E795" s="13"/>
      <c r="Q795" s="13"/>
      <c r="R795" s="13"/>
      <c r="S795" s="13"/>
      <c r="AE795" s="13"/>
      <c r="AF795" s="13"/>
      <c r="AG795" s="13"/>
      <c r="AH795" s="13"/>
    </row>
    <row r="796" spans="1:34" x14ac:dyDescent="0.25">
      <c r="A796"/>
      <c r="C796" s="13"/>
      <c r="D796" s="13"/>
      <c r="E796" s="13"/>
      <c r="Q796" s="13"/>
      <c r="R796" s="13"/>
      <c r="S796" s="13"/>
      <c r="AE796" s="13"/>
      <c r="AF796" s="13"/>
      <c r="AG796" s="13"/>
      <c r="AH796" s="13"/>
    </row>
    <row r="797" spans="1:34" x14ac:dyDescent="0.25">
      <c r="A797"/>
      <c r="C797" s="13"/>
      <c r="D797" s="13"/>
      <c r="E797" s="13"/>
      <c r="Q797" s="13"/>
      <c r="R797" s="13"/>
      <c r="S797" s="13"/>
      <c r="AE797" s="13"/>
      <c r="AF797" s="13"/>
      <c r="AG797" s="13"/>
      <c r="AH797" s="13"/>
    </row>
    <row r="798" spans="1:34" x14ac:dyDescent="0.25">
      <c r="A798"/>
      <c r="C798" s="13"/>
      <c r="D798" s="13"/>
      <c r="E798" s="13"/>
      <c r="Q798" s="13"/>
      <c r="R798" s="13"/>
      <c r="S798" s="13"/>
      <c r="AE798" s="13"/>
      <c r="AF798" s="13"/>
      <c r="AG798" s="13"/>
      <c r="AH798" s="13"/>
    </row>
    <row r="799" spans="1:34" x14ac:dyDescent="0.25">
      <c r="A799"/>
      <c r="C799" s="13"/>
      <c r="D799" s="13"/>
      <c r="E799" s="13"/>
      <c r="Q799" s="13"/>
      <c r="R799" s="13"/>
      <c r="S799" s="13"/>
      <c r="AE799" s="13"/>
      <c r="AF799" s="13"/>
      <c r="AG799" s="13"/>
      <c r="AH799" s="13"/>
    </row>
    <row r="800" spans="1:34" x14ac:dyDescent="0.25">
      <c r="A800"/>
      <c r="C800" s="13"/>
      <c r="D800" s="13"/>
      <c r="E800" s="13"/>
      <c r="Q800" s="13"/>
      <c r="R800" s="13"/>
      <c r="S800" s="13"/>
      <c r="AE800" s="13"/>
      <c r="AF800" s="13"/>
      <c r="AG800" s="13"/>
      <c r="AH800" s="13"/>
    </row>
    <row r="801" spans="1:34" x14ac:dyDescent="0.25">
      <c r="A801"/>
      <c r="C801" s="13"/>
      <c r="D801" s="13"/>
      <c r="E801" s="13"/>
      <c r="Q801" s="13"/>
      <c r="R801" s="13"/>
      <c r="S801" s="13"/>
      <c r="AE801" s="13"/>
      <c r="AF801" s="13"/>
      <c r="AG801" s="13"/>
      <c r="AH801" s="13"/>
    </row>
    <row r="802" spans="1:34" x14ac:dyDescent="0.25">
      <c r="A802"/>
      <c r="C802" s="13"/>
      <c r="D802" s="13"/>
      <c r="E802" s="13"/>
      <c r="Q802" s="13"/>
      <c r="R802" s="13"/>
      <c r="S802" s="13"/>
      <c r="AE802" s="13"/>
      <c r="AF802" s="13"/>
      <c r="AG802" s="13"/>
      <c r="AH802" s="13"/>
    </row>
    <row r="803" spans="1:34" x14ac:dyDescent="0.25">
      <c r="A803"/>
      <c r="C803" s="13"/>
      <c r="D803" s="13"/>
      <c r="E803" s="13"/>
      <c r="Q803" s="13"/>
      <c r="R803" s="13"/>
      <c r="S803" s="13"/>
      <c r="AE803" s="13"/>
      <c r="AF803" s="13"/>
      <c r="AG803" s="13"/>
      <c r="AH803" s="13"/>
    </row>
    <row r="804" spans="1:34" x14ac:dyDescent="0.25">
      <c r="A804"/>
      <c r="C804" s="13"/>
      <c r="D804" s="13"/>
      <c r="E804" s="13"/>
      <c r="Q804" s="13"/>
      <c r="R804" s="13"/>
      <c r="S804" s="13"/>
      <c r="AE804" s="13"/>
      <c r="AF804" s="13"/>
      <c r="AG804" s="13"/>
      <c r="AH804" s="13"/>
    </row>
    <row r="805" spans="1:34" x14ac:dyDescent="0.25">
      <c r="A805"/>
      <c r="C805" s="13"/>
      <c r="D805" s="13"/>
      <c r="E805" s="13"/>
      <c r="Q805" s="13"/>
      <c r="R805" s="13"/>
      <c r="S805" s="13"/>
      <c r="AE805" s="13"/>
      <c r="AF805" s="13"/>
      <c r="AG805" s="13"/>
      <c r="AH805" s="13"/>
    </row>
    <row r="806" spans="1:34" x14ac:dyDescent="0.25">
      <c r="A806"/>
      <c r="C806" s="13"/>
      <c r="D806" s="13"/>
      <c r="E806" s="13"/>
      <c r="Q806" s="13"/>
      <c r="R806" s="13"/>
      <c r="S806" s="13"/>
      <c r="AE806" s="13"/>
      <c r="AF806" s="13"/>
      <c r="AG806" s="13"/>
      <c r="AH806" s="13"/>
    </row>
    <row r="807" spans="1:34" x14ac:dyDescent="0.25">
      <c r="A807"/>
      <c r="C807" s="13"/>
      <c r="D807" s="13"/>
      <c r="E807" s="13"/>
      <c r="Q807" s="13"/>
      <c r="R807" s="13"/>
      <c r="S807" s="13"/>
      <c r="AE807" s="13"/>
      <c r="AF807" s="13"/>
      <c r="AG807" s="13"/>
      <c r="AH807" s="13"/>
    </row>
    <row r="808" spans="1:34" x14ac:dyDescent="0.25">
      <c r="A808"/>
      <c r="C808" s="13"/>
      <c r="D808" s="13"/>
      <c r="E808" s="13"/>
      <c r="Q808" s="13"/>
      <c r="R808" s="13"/>
      <c r="S808" s="13"/>
      <c r="AE808" s="13"/>
      <c r="AF808" s="13"/>
      <c r="AG808" s="13"/>
      <c r="AH808" s="13"/>
    </row>
    <row r="809" spans="1:34" x14ac:dyDescent="0.25">
      <c r="A809"/>
      <c r="C809" s="13"/>
      <c r="D809" s="13"/>
      <c r="E809" s="13"/>
      <c r="Q809" s="13"/>
      <c r="R809" s="13"/>
      <c r="S809" s="13"/>
      <c r="AE809" s="13"/>
      <c r="AF809" s="13"/>
      <c r="AG809" s="13"/>
      <c r="AH809" s="13"/>
    </row>
    <row r="810" spans="1:34" x14ac:dyDescent="0.25">
      <c r="A810"/>
      <c r="C810" s="13"/>
      <c r="D810" s="13"/>
      <c r="E810" s="13"/>
      <c r="Q810" s="13"/>
      <c r="R810" s="13"/>
      <c r="S810" s="13"/>
      <c r="AE810" s="13"/>
      <c r="AF810" s="13"/>
      <c r="AG810" s="13"/>
      <c r="AH810" s="13"/>
    </row>
    <row r="811" spans="1:34" x14ac:dyDescent="0.25">
      <c r="A811"/>
      <c r="C811" s="13"/>
      <c r="D811" s="13"/>
      <c r="E811" s="13"/>
      <c r="Q811" s="13"/>
      <c r="R811" s="13"/>
      <c r="S811" s="13"/>
      <c r="AE811" s="13"/>
      <c r="AF811" s="13"/>
      <c r="AG811" s="13"/>
      <c r="AH811" s="13"/>
    </row>
    <row r="812" spans="1:34" x14ac:dyDescent="0.25">
      <c r="A812"/>
      <c r="C812" s="13"/>
      <c r="D812" s="13"/>
      <c r="E812" s="13"/>
      <c r="Q812" s="13"/>
      <c r="R812" s="13"/>
      <c r="S812" s="13"/>
      <c r="AE812" s="13"/>
      <c r="AF812" s="13"/>
      <c r="AG812" s="13"/>
      <c r="AH812" s="13"/>
    </row>
    <row r="813" spans="1:34" x14ac:dyDescent="0.25">
      <c r="A813"/>
      <c r="C813" s="13"/>
      <c r="D813" s="13"/>
      <c r="E813" s="13"/>
      <c r="Q813" s="13"/>
      <c r="R813" s="13"/>
      <c r="S813" s="13"/>
      <c r="AE813" s="13"/>
      <c r="AF813" s="13"/>
      <c r="AG813" s="13"/>
      <c r="AH813" s="13"/>
    </row>
    <row r="814" spans="1:34" x14ac:dyDescent="0.25">
      <c r="A814"/>
      <c r="C814" s="13"/>
      <c r="D814" s="13"/>
      <c r="E814" s="13"/>
      <c r="Q814" s="13"/>
      <c r="R814" s="13"/>
      <c r="S814" s="13"/>
      <c r="AE814" s="13"/>
      <c r="AF814" s="13"/>
      <c r="AG814" s="13"/>
      <c r="AH814" s="13"/>
    </row>
    <row r="815" spans="1:34" x14ac:dyDescent="0.25">
      <c r="A815"/>
      <c r="C815" s="13"/>
      <c r="D815" s="13"/>
      <c r="E815" s="13"/>
      <c r="Q815" s="13"/>
      <c r="R815" s="13"/>
      <c r="S815" s="13"/>
      <c r="AE815" s="13"/>
      <c r="AF815" s="13"/>
      <c r="AG815" s="13"/>
      <c r="AH815" s="13"/>
    </row>
    <row r="816" spans="1:34" x14ac:dyDescent="0.25">
      <c r="A816"/>
      <c r="C816" s="13"/>
      <c r="D816" s="13"/>
      <c r="E816" s="13"/>
      <c r="Q816" s="13"/>
      <c r="R816" s="13"/>
      <c r="S816" s="13"/>
      <c r="AE816" s="13"/>
      <c r="AF816" s="13"/>
      <c r="AG816" s="13"/>
      <c r="AH816" s="13"/>
    </row>
    <row r="817" spans="1:34" x14ac:dyDescent="0.25">
      <c r="A817"/>
      <c r="C817" s="13"/>
      <c r="D817" s="13"/>
      <c r="E817" s="13"/>
      <c r="Q817" s="13"/>
      <c r="R817" s="13"/>
      <c r="S817" s="13"/>
      <c r="AE817" s="13"/>
      <c r="AF817" s="13"/>
      <c r="AG817" s="13"/>
      <c r="AH817" s="13"/>
    </row>
    <row r="818" spans="1:34" x14ac:dyDescent="0.25">
      <c r="A818"/>
      <c r="C818" s="13"/>
      <c r="D818" s="13"/>
      <c r="E818" s="13"/>
      <c r="Q818" s="13"/>
      <c r="R818" s="13"/>
      <c r="S818" s="13"/>
      <c r="AE818" s="13"/>
      <c r="AF818" s="13"/>
      <c r="AG818" s="13"/>
      <c r="AH818" s="13"/>
    </row>
    <row r="819" spans="1:34" x14ac:dyDescent="0.25">
      <c r="A819"/>
      <c r="C819" s="13"/>
      <c r="D819" s="13"/>
      <c r="E819" s="13"/>
      <c r="Q819" s="13"/>
      <c r="R819" s="13"/>
      <c r="S819" s="13"/>
      <c r="AE819" s="13"/>
      <c r="AF819" s="13"/>
      <c r="AG819" s="13"/>
      <c r="AH819" s="13"/>
    </row>
    <row r="820" spans="1:34" x14ac:dyDescent="0.25">
      <c r="A820"/>
      <c r="C820" s="13"/>
      <c r="D820" s="13"/>
      <c r="E820" s="13"/>
      <c r="Q820" s="13"/>
      <c r="R820" s="13"/>
      <c r="S820" s="13"/>
      <c r="AE820" s="13"/>
      <c r="AF820" s="13"/>
      <c r="AG820" s="13"/>
      <c r="AH820" s="13"/>
    </row>
    <row r="821" spans="1:34" x14ac:dyDescent="0.25">
      <c r="A821"/>
      <c r="C821" s="13"/>
      <c r="D821" s="13"/>
      <c r="E821" s="13"/>
      <c r="Q821" s="13"/>
      <c r="R821" s="13"/>
      <c r="S821" s="13"/>
      <c r="AE821" s="13"/>
      <c r="AF821" s="13"/>
      <c r="AG821" s="13"/>
      <c r="AH821" s="13"/>
    </row>
    <row r="822" spans="1:34" x14ac:dyDescent="0.25">
      <c r="A822"/>
      <c r="C822" s="13"/>
      <c r="D822" s="13"/>
      <c r="E822" s="13"/>
      <c r="Q822" s="13"/>
      <c r="R822" s="13"/>
      <c r="S822" s="13"/>
      <c r="AE822" s="13"/>
      <c r="AF822" s="13"/>
      <c r="AG822" s="13"/>
      <c r="AH822" s="13"/>
    </row>
    <row r="823" spans="1:34" x14ac:dyDescent="0.25">
      <c r="A823"/>
      <c r="C823" s="13"/>
      <c r="D823" s="13"/>
      <c r="E823" s="13"/>
      <c r="Q823" s="13"/>
      <c r="R823" s="13"/>
      <c r="S823" s="13"/>
      <c r="AE823" s="13"/>
      <c r="AF823" s="13"/>
      <c r="AG823" s="13"/>
      <c r="AH823" s="13"/>
    </row>
    <row r="824" spans="1:34" x14ac:dyDescent="0.25">
      <c r="A824"/>
      <c r="C824" s="13"/>
      <c r="D824" s="13"/>
      <c r="E824" s="13"/>
      <c r="Q824" s="13"/>
      <c r="R824" s="13"/>
      <c r="S824" s="13"/>
      <c r="AE824" s="13"/>
      <c r="AF824" s="13"/>
      <c r="AG824" s="13"/>
      <c r="AH824" s="13"/>
    </row>
    <row r="825" spans="1:34" x14ac:dyDescent="0.25">
      <c r="A825"/>
      <c r="C825" s="13"/>
      <c r="D825" s="13"/>
      <c r="E825" s="13"/>
      <c r="Q825" s="13"/>
      <c r="R825" s="13"/>
      <c r="S825" s="13"/>
      <c r="AE825" s="13"/>
      <c r="AF825" s="13"/>
      <c r="AG825" s="13"/>
      <c r="AH825" s="13"/>
    </row>
    <row r="826" spans="1:34" x14ac:dyDescent="0.25">
      <c r="A826"/>
      <c r="C826" s="13"/>
      <c r="D826" s="13"/>
      <c r="E826" s="13"/>
      <c r="Q826" s="13"/>
      <c r="R826" s="13"/>
      <c r="S826" s="13"/>
      <c r="AE826" s="13"/>
      <c r="AF826" s="13"/>
      <c r="AG826" s="13"/>
      <c r="AH826" s="13"/>
    </row>
    <row r="827" spans="1:34" x14ac:dyDescent="0.25">
      <c r="A827"/>
      <c r="C827" s="13"/>
      <c r="D827" s="13"/>
      <c r="E827" s="13"/>
      <c r="Q827" s="13"/>
      <c r="R827" s="13"/>
      <c r="S827" s="13"/>
      <c r="AE827" s="13"/>
      <c r="AF827" s="13"/>
      <c r="AG827" s="13"/>
      <c r="AH827" s="13"/>
    </row>
    <row r="828" spans="1:34" x14ac:dyDescent="0.25">
      <c r="A828"/>
      <c r="C828" s="13"/>
      <c r="D828" s="13"/>
      <c r="E828" s="13"/>
      <c r="Q828" s="13"/>
      <c r="R828" s="13"/>
      <c r="S828" s="13"/>
      <c r="AE828" s="13"/>
      <c r="AF828" s="13"/>
      <c r="AG828" s="13"/>
      <c r="AH828" s="13"/>
    </row>
    <row r="829" spans="1:34" x14ac:dyDescent="0.25">
      <c r="A829"/>
      <c r="C829" s="13"/>
      <c r="D829" s="13"/>
      <c r="E829" s="13"/>
      <c r="Q829" s="13"/>
      <c r="R829" s="13"/>
      <c r="S829" s="13"/>
      <c r="AE829" s="13"/>
      <c r="AF829" s="13"/>
      <c r="AG829" s="13"/>
      <c r="AH829" s="13"/>
    </row>
    <row r="830" spans="1:34" x14ac:dyDescent="0.25">
      <c r="A830"/>
      <c r="C830" s="13"/>
      <c r="D830" s="13"/>
      <c r="E830" s="13"/>
      <c r="Q830" s="13"/>
      <c r="R830" s="13"/>
      <c r="S830" s="13"/>
      <c r="AE830" s="13"/>
      <c r="AF830" s="13"/>
      <c r="AG830" s="13"/>
      <c r="AH830" s="13"/>
    </row>
    <row r="831" spans="1:34" x14ac:dyDescent="0.25">
      <c r="A831"/>
      <c r="C831" s="13"/>
      <c r="D831" s="13"/>
      <c r="E831" s="13"/>
      <c r="Q831" s="13"/>
      <c r="R831" s="13"/>
      <c r="S831" s="13"/>
      <c r="AE831" s="13"/>
      <c r="AF831" s="13"/>
      <c r="AG831" s="13"/>
      <c r="AH831" s="13"/>
    </row>
    <row r="832" spans="1:34" x14ac:dyDescent="0.25">
      <c r="A832"/>
      <c r="C832" s="13"/>
      <c r="D832" s="13"/>
      <c r="E832" s="13"/>
      <c r="Q832" s="13"/>
      <c r="R832" s="13"/>
      <c r="S832" s="13"/>
      <c r="AE832" s="13"/>
      <c r="AF832" s="13"/>
      <c r="AG832" s="13"/>
      <c r="AH832" s="13"/>
    </row>
    <row r="833" spans="1:34" x14ac:dyDescent="0.25">
      <c r="A833"/>
      <c r="C833" s="13"/>
      <c r="D833" s="13"/>
      <c r="E833" s="13"/>
      <c r="Q833" s="13"/>
      <c r="R833" s="13"/>
      <c r="S833" s="13"/>
      <c r="AE833" s="13"/>
      <c r="AF833" s="13"/>
      <c r="AG833" s="13"/>
      <c r="AH833" s="13"/>
    </row>
    <row r="834" spans="1:34" x14ac:dyDescent="0.25">
      <c r="A834"/>
      <c r="C834" s="13"/>
      <c r="D834" s="13"/>
      <c r="E834" s="13"/>
      <c r="Q834" s="13"/>
      <c r="R834" s="13"/>
      <c r="S834" s="13"/>
      <c r="AE834" s="13"/>
      <c r="AF834" s="13"/>
      <c r="AG834" s="13"/>
      <c r="AH834" s="13"/>
    </row>
    <row r="835" spans="1:34" x14ac:dyDescent="0.25">
      <c r="A835"/>
      <c r="C835" s="13"/>
      <c r="D835" s="13"/>
      <c r="E835" s="13"/>
      <c r="Q835" s="13"/>
      <c r="R835" s="13"/>
      <c r="S835" s="13"/>
      <c r="AE835" s="13"/>
      <c r="AF835" s="13"/>
      <c r="AG835" s="13"/>
      <c r="AH835" s="13"/>
    </row>
    <row r="836" spans="1:34" x14ac:dyDescent="0.25">
      <c r="A836"/>
      <c r="C836" s="13"/>
      <c r="D836" s="13"/>
      <c r="E836" s="13"/>
      <c r="Q836" s="13"/>
      <c r="R836" s="13"/>
      <c r="S836" s="13"/>
      <c r="AE836" s="13"/>
      <c r="AF836" s="13"/>
      <c r="AG836" s="13"/>
      <c r="AH836" s="13"/>
    </row>
    <row r="837" spans="1:34" x14ac:dyDescent="0.25">
      <c r="A837"/>
      <c r="C837" s="13"/>
      <c r="D837" s="13"/>
      <c r="E837" s="13"/>
      <c r="Q837" s="13"/>
      <c r="R837" s="13"/>
      <c r="S837" s="13"/>
      <c r="AE837" s="13"/>
      <c r="AF837" s="13"/>
      <c r="AG837" s="13"/>
      <c r="AH837" s="13"/>
    </row>
    <row r="838" spans="1:34" x14ac:dyDescent="0.25">
      <c r="A838"/>
      <c r="C838" s="13"/>
      <c r="D838" s="13"/>
      <c r="E838" s="13"/>
      <c r="Q838" s="13"/>
      <c r="R838" s="13"/>
      <c r="S838" s="13"/>
      <c r="AE838" s="13"/>
      <c r="AF838" s="13"/>
      <c r="AG838" s="13"/>
      <c r="AH838" s="13"/>
    </row>
    <row r="839" spans="1:34" x14ac:dyDescent="0.25">
      <c r="A839"/>
      <c r="C839" s="13"/>
      <c r="D839" s="13"/>
      <c r="E839" s="13"/>
      <c r="Q839" s="13"/>
      <c r="R839" s="13"/>
      <c r="S839" s="13"/>
      <c r="AE839" s="13"/>
      <c r="AF839" s="13"/>
      <c r="AG839" s="13"/>
      <c r="AH839" s="13"/>
    </row>
    <row r="840" spans="1:34" x14ac:dyDescent="0.25">
      <c r="A840"/>
      <c r="C840" s="13"/>
      <c r="D840" s="13"/>
      <c r="E840" s="13"/>
      <c r="Q840" s="13"/>
      <c r="R840" s="13"/>
      <c r="S840" s="13"/>
      <c r="AE840" s="13"/>
      <c r="AF840" s="13"/>
      <c r="AG840" s="13"/>
      <c r="AH840" s="13"/>
    </row>
    <row r="841" spans="1:34" x14ac:dyDescent="0.25">
      <c r="A841"/>
      <c r="C841" s="13"/>
      <c r="D841" s="13"/>
      <c r="E841" s="13"/>
      <c r="Q841" s="13"/>
      <c r="R841" s="13"/>
      <c r="S841" s="13"/>
      <c r="AE841" s="13"/>
      <c r="AF841" s="13"/>
      <c r="AG841" s="13"/>
      <c r="AH841" s="13"/>
    </row>
    <row r="842" spans="1:34" x14ac:dyDescent="0.25">
      <c r="A842"/>
      <c r="C842" s="13"/>
      <c r="D842" s="13"/>
      <c r="E842" s="13"/>
      <c r="Q842" s="13"/>
      <c r="R842" s="13"/>
      <c r="S842" s="13"/>
      <c r="AE842" s="13"/>
      <c r="AF842" s="13"/>
      <c r="AG842" s="13"/>
      <c r="AH842" s="13"/>
    </row>
    <row r="843" spans="1:34" x14ac:dyDescent="0.25">
      <c r="A843"/>
      <c r="C843" s="13"/>
      <c r="D843" s="13"/>
      <c r="E843" s="13"/>
      <c r="Q843" s="13"/>
      <c r="R843" s="13"/>
      <c r="S843" s="13"/>
      <c r="AE843" s="13"/>
      <c r="AF843" s="13"/>
      <c r="AG843" s="13"/>
      <c r="AH843" s="13"/>
    </row>
    <row r="844" spans="1:34" x14ac:dyDescent="0.25">
      <c r="A844"/>
      <c r="C844" s="13"/>
      <c r="D844" s="13"/>
      <c r="E844" s="13"/>
      <c r="Q844" s="13"/>
      <c r="R844" s="13"/>
      <c r="S844" s="13"/>
      <c r="AE844" s="13"/>
      <c r="AF844" s="13"/>
      <c r="AG844" s="13"/>
      <c r="AH844" s="13"/>
    </row>
    <row r="845" spans="1:34" x14ac:dyDescent="0.25">
      <c r="A845"/>
      <c r="C845" s="13"/>
      <c r="D845" s="13"/>
      <c r="E845" s="13"/>
      <c r="Q845" s="13"/>
      <c r="R845" s="13"/>
      <c r="S845" s="13"/>
      <c r="AE845" s="13"/>
      <c r="AF845" s="13"/>
      <c r="AG845" s="13"/>
      <c r="AH845" s="13"/>
    </row>
    <row r="846" spans="1:34" x14ac:dyDescent="0.25">
      <c r="A846"/>
      <c r="C846" s="13"/>
      <c r="D846" s="13"/>
      <c r="E846" s="13"/>
      <c r="Q846" s="13"/>
      <c r="R846" s="13"/>
      <c r="S846" s="13"/>
      <c r="AE846" s="13"/>
      <c r="AF846" s="13"/>
      <c r="AG846" s="13"/>
      <c r="AH846" s="13"/>
    </row>
    <row r="847" spans="1:34" x14ac:dyDescent="0.25">
      <c r="A847"/>
      <c r="C847" s="13"/>
      <c r="D847" s="13"/>
      <c r="E847" s="13"/>
      <c r="Q847" s="13"/>
      <c r="R847" s="13"/>
      <c r="S847" s="13"/>
      <c r="AE847" s="13"/>
      <c r="AF847" s="13"/>
      <c r="AG847" s="13"/>
      <c r="AH847" s="13"/>
    </row>
    <row r="848" spans="1:34" x14ac:dyDescent="0.25">
      <c r="A848"/>
      <c r="C848" s="13"/>
      <c r="D848" s="13"/>
      <c r="E848" s="13"/>
      <c r="Q848" s="13"/>
      <c r="R848" s="13"/>
      <c r="S848" s="13"/>
      <c r="AE848" s="13"/>
      <c r="AF848" s="13"/>
      <c r="AG848" s="13"/>
      <c r="AH848" s="13"/>
    </row>
    <row r="849" spans="1:34" x14ac:dyDescent="0.25">
      <c r="A849"/>
      <c r="C849" s="13"/>
      <c r="D849" s="13"/>
      <c r="E849" s="13"/>
      <c r="Q849" s="13"/>
      <c r="R849" s="13"/>
      <c r="S849" s="13"/>
      <c r="AE849" s="13"/>
      <c r="AF849" s="13"/>
      <c r="AG849" s="13"/>
      <c r="AH849" s="13"/>
    </row>
    <row r="850" spans="1:34" x14ac:dyDescent="0.25">
      <c r="A850"/>
      <c r="C850" s="13"/>
      <c r="D850" s="13"/>
      <c r="E850" s="13"/>
      <c r="Q850" s="13"/>
      <c r="R850" s="13"/>
      <c r="S850" s="13"/>
      <c r="AE850" s="13"/>
      <c r="AF850" s="13"/>
      <c r="AG850" s="13"/>
      <c r="AH850" s="13"/>
    </row>
    <row r="851" spans="1:34" x14ac:dyDescent="0.25">
      <c r="A851"/>
      <c r="C851" s="13"/>
      <c r="D851" s="13"/>
      <c r="E851" s="13"/>
      <c r="Q851" s="13"/>
      <c r="R851" s="13"/>
      <c r="S851" s="13"/>
      <c r="AE851" s="13"/>
      <c r="AF851" s="13"/>
      <c r="AG851" s="13"/>
      <c r="AH851" s="13"/>
    </row>
    <row r="852" spans="1:34" x14ac:dyDescent="0.25">
      <c r="A852"/>
      <c r="C852" s="13"/>
      <c r="D852" s="13"/>
      <c r="E852" s="13"/>
      <c r="Q852" s="13"/>
      <c r="R852" s="13"/>
      <c r="S852" s="13"/>
      <c r="AE852" s="13"/>
      <c r="AF852" s="13"/>
      <c r="AG852" s="13"/>
      <c r="AH852" s="13"/>
    </row>
    <row r="853" spans="1:34" x14ac:dyDescent="0.25">
      <c r="A853"/>
      <c r="C853" s="13"/>
      <c r="D853" s="13"/>
      <c r="E853" s="13"/>
      <c r="Q853" s="13"/>
      <c r="R853" s="13"/>
      <c r="S853" s="13"/>
      <c r="AE853" s="13"/>
      <c r="AF853" s="13"/>
      <c r="AG853" s="13"/>
      <c r="AH853" s="13"/>
    </row>
    <row r="854" spans="1:34" x14ac:dyDescent="0.25">
      <c r="A854"/>
      <c r="C854" s="13"/>
      <c r="D854" s="13"/>
      <c r="E854" s="13"/>
      <c r="Q854" s="13"/>
      <c r="R854" s="13"/>
      <c r="S854" s="13"/>
      <c r="AE854" s="13"/>
      <c r="AF854" s="13"/>
      <c r="AG854" s="13"/>
      <c r="AH854" s="13"/>
    </row>
    <row r="855" spans="1:34" x14ac:dyDescent="0.25">
      <c r="A855"/>
      <c r="C855" s="13"/>
      <c r="D855" s="13"/>
      <c r="E855" s="13"/>
      <c r="Q855" s="13"/>
      <c r="R855" s="13"/>
      <c r="S855" s="13"/>
      <c r="AE855" s="13"/>
      <c r="AF855" s="13"/>
      <c r="AG855" s="13"/>
      <c r="AH855" s="13"/>
    </row>
    <row r="856" spans="1:34" x14ac:dyDescent="0.25">
      <c r="A856"/>
      <c r="C856" s="13"/>
      <c r="D856" s="13"/>
      <c r="E856" s="13"/>
      <c r="Q856" s="13"/>
      <c r="R856" s="13"/>
      <c r="S856" s="13"/>
      <c r="AE856" s="13"/>
      <c r="AF856" s="13"/>
      <c r="AG856" s="13"/>
      <c r="AH856" s="13"/>
    </row>
    <row r="857" spans="1:34" x14ac:dyDescent="0.25">
      <c r="A857"/>
      <c r="C857" s="13"/>
      <c r="D857" s="13"/>
      <c r="E857" s="13"/>
      <c r="Q857" s="13"/>
      <c r="R857" s="13"/>
      <c r="S857" s="13"/>
      <c r="AE857" s="13"/>
      <c r="AF857" s="13"/>
      <c r="AG857" s="13"/>
      <c r="AH857" s="13"/>
    </row>
    <row r="858" spans="1:34" x14ac:dyDescent="0.25">
      <c r="A858"/>
      <c r="C858" s="13"/>
      <c r="D858" s="13"/>
      <c r="E858" s="13"/>
      <c r="Q858" s="13"/>
      <c r="R858" s="13"/>
      <c r="S858" s="13"/>
      <c r="AE858" s="13"/>
      <c r="AF858" s="13"/>
      <c r="AG858" s="13"/>
      <c r="AH858" s="13"/>
    </row>
    <row r="859" spans="1:34" x14ac:dyDescent="0.25">
      <c r="A859"/>
      <c r="C859" s="13"/>
      <c r="D859" s="13"/>
      <c r="E859" s="13"/>
      <c r="Q859" s="13"/>
      <c r="R859" s="13"/>
      <c r="S859" s="13"/>
      <c r="AE859" s="13"/>
      <c r="AF859" s="13"/>
      <c r="AG859" s="13"/>
      <c r="AH859" s="13"/>
    </row>
    <row r="860" spans="1:34" x14ac:dyDescent="0.25">
      <c r="A860"/>
      <c r="C860" s="13"/>
      <c r="D860" s="13"/>
      <c r="E860" s="13"/>
      <c r="Q860" s="13"/>
      <c r="R860" s="13"/>
      <c r="S860" s="13"/>
      <c r="AE860" s="13"/>
      <c r="AF860" s="13"/>
      <c r="AG860" s="13"/>
      <c r="AH860" s="13"/>
    </row>
    <row r="861" spans="1:34" x14ac:dyDescent="0.25">
      <c r="A861"/>
      <c r="C861" s="13"/>
      <c r="D861" s="13"/>
      <c r="E861" s="13"/>
      <c r="Q861" s="13"/>
      <c r="R861" s="13"/>
      <c r="S861" s="13"/>
      <c r="AE861" s="13"/>
      <c r="AF861" s="13"/>
      <c r="AG861" s="13"/>
      <c r="AH861" s="13"/>
    </row>
    <row r="862" spans="1:34" x14ac:dyDescent="0.25">
      <c r="A862"/>
      <c r="C862" s="13"/>
      <c r="D862" s="13"/>
      <c r="E862" s="13"/>
      <c r="Q862" s="13"/>
      <c r="R862" s="13"/>
      <c r="S862" s="13"/>
      <c r="AE862" s="13"/>
      <c r="AF862" s="13"/>
      <c r="AG862" s="13"/>
      <c r="AH862" s="13"/>
    </row>
    <row r="863" spans="1:34" x14ac:dyDescent="0.25">
      <c r="A863"/>
      <c r="C863" s="13"/>
      <c r="D863" s="13"/>
      <c r="E863" s="13"/>
      <c r="Q863" s="13"/>
      <c r="R863" s="13"/>
      <c r="S863" s="13"/>
      <c r="AE863" s="13"/>
      <c r="AF863" s="13"/>
      <c r="AG863" s="13"/>
      <c r="AH863" s="13"/>
    </row>
    <row r="864" spans="1:34" x14ac:dyDescent="0.25">
      <c r="A864"/>
      <c r="C864" s="13"/>
      <c r="D864" s="13"/>
      <c r="E864" s="13"/>
      <c r="Q864" s="13"/>
      <c r="R864" s="13"/>
      <c r="S864" s="13"/>
      <c r="AE864" s="13"/>
      <c r="AF864" s="13"/>
      <c r="AG864" s="13"/>
      <c r="AH864" s="13"/>
    </row>
    <row r="865" spans="1:34" x14ac:dyDescent="0.25">
      <c r="A865"/>
      <c r="C865" s="13"/>
      <c r="D865" s="13"/>
      <c r="E865" s="13"/>
      <c r="Q865" s="13"/>
      <c r="R865" s="13"/>
      <c r="S865" s="13"/>
      <c r="AE865" s="13"/>
      <c r="AF865" s="13"/>
      <c r="AG865" s="13"/>
      <c r="AH865" s="13"/>
    </row>
    <row r="866" spans="1:34" x14ac:dyDescent="0.25">
      <c r="A866"/>
      <c r="C866" s="13"/>
      <c r="D866" s="13"/>
      <c r="E866" s="13"/>
      <c r="Q866" s="13"/>
      <c r="R866" s="13"/>
      <c r="S866" s="13"/>
      <c r="AE866" s="13"/>
      <c r="AF866" s="13"/>
      <c r="AG866" s="13"/>
      <c r="AH866" s="13"/>
    </row>
    <row r="867" spans="1:34" x14ac:dyDescent="0.25">
      <c r="A867"/>
      <c r="C867" s="13"/>
      <c r="D867" s="13"/>
      <c r="E867" s="13"/>
      <c r="Q867" s="13"/>
      <c r="R867" s="13"/>
      <c r="S867" s="13"/>
      <c r="AE867" s="13"/>
      <c r="AF867" s="13"/>
      <c r="AG867" s="13"/>
      <c r="AH867" s="13"/>
    </row>
    <row r="868" spans="1:34" x14ac:dyDescent="0.25">
      <c r="A868"/>
      <c r="C868" s="13"/>
      <c r="D868" s="13"/>
      <c r="E868" s="13"/>
      <c r="Q868" s="13"/>
      <c r="R868" s="13"/>
      <c r="S868" s="13"/>
      <c r="AE868" s="13"/>
      <c r="AF868" s="13"/>
      <c r="AG868" s="13"/>
      <c r="AH868" s="13"/>
    </row>
    <row r="869" spans="1:34" x14ac:dyDescent="0.25">
      <c r="A869"/>
      <c r="C869" s="13"/>
      <c r="D869" s="13"/>
      <c r="E869" s="13"/>
      <c r="Q869" s="13"/>
      <c r="R869" s="13"/>
      <c r="S869" s="13"/>
      <c r="AE869" s="13"/>
      <c r="AF869" s="13"/>
      <c r="AG869" s="13"/>
      <c r="AH869" s="13"/>
    </row>
    <row r="870" spans="1:34" x14ac:dyDescent="0.25">
      <c r="A870"/>
      <c r="C870" s="13"/>
      <c r="D870" s="13"/>
      <c r="E870" s="13"/>
      <c r="Q870" s="13"/>
      <c r="R870" s="13"/>
      <c r="S870" s="13"/>
      <c r="AE870" s="13"/>
      <c r="AF870" s="13"/>
      <c r="AG870" s="13"/>
      <c r="AH870" s="13"/>
    </row>
    <row r="871" spans="1:34" x14ac:dyDescent="0.25">
      <c r="A871"/>
      <c r="C871" s="13"/>
      <c r="D871" s="13"/>
      <c r="E871" s="13"/>
      <c r="Q871" s="13"/>
      <c r="R871" s="13"/>
      <c r="S871" s="13"/>
      <c r="AE871" s="13"/>
      <c r="AF871" s="13"/>
      <c r="AG871" s="13"/>
      <c r="AH871" s="13"/>
    </row>
    <row r="872" spans="1:34" x14ac:dyDescent="0.25">
      <c r="A872"/>
      <c r="C872" s="13"/>
      <c r="D872" s="13"/>
      <c r="E872" s="13"/>
      <c r="Q872" s="13"/>
      <c r="R872" s="13"/>
      <c r="S872" s="13"/>
      <c r="AE872" s="13"/>
      <c r="AF872" s="13"/>
      <c r="AG872" s="13"/>
      <c r="AH872" s="13"/>
    </row>
    <row r="873" spans="1:34" x14ac:dyDescent="0.25">
      <c r="A873"/>
      <c r="C873" s="13"/>
      <c r="D873" s="13"/>
      <c r="E873" s="13"/>
      <c r="Q873" s="13"/>
      <c r="R873" s="13"/>
      <c r="S873" s="13"/>
      <c r="AE873" s="13"/>
      <c r="AF873" s="13"/>
      <c r="AG873" s="13"/>
      <c r="AH873" s="13"/>
    </row>
    <row r="874" spans="1:34" x14ac:dyDescent="0.25">
      <c r="A874"/>
      <c r="C874" s="13"/>
      <c r="D874" s="13"/>
      <c r="E874" s="13"/>
      <c r="Q874" s="13"/>
      <c r="R874" s="13"/>
      <c r="S874" s="13"/>
      <c r="AE874" s="13"/>
      <c r="AF874" s="13"/>
      <c r="AG874" s="13"/>
      <c r="AH874" s="13"/>
    </row>
    <row r="875" spans="1:34" x14ac:dyDescent="0.25">
      <c r="A875"/>
      <c r="C875" s="13"/>
      <c r="D875" s="13"/>
      <c r="E875" s="13"/>
      <c r="Q875" s="13"/>
      <c r="R875" s="13"/>
      <c r="S875" s="13"/>
      <c r="AE875" s="13"/>
      <c r="AF875" s="13"/>
      <c r="AG875" s="13"/>
      <c r="AH875" s="13"/>
    </row>
    <row r="876" spans="1:34" x14ac:dyDescent="0.25">
      <c r="A876"/>
      <c r="C876" s="13"/>
      <c r="D876" s="13"/>
      <c r="E876" s="13"/>
      <c r="Q876" s="13"/>
      <c r="R876" s="13"/>
      <c r="S876" s="13"/>
      <c r="AE876" s="13"/>
      <c r="AF876" s="13"/>
      <c r="AG876" s="13"/>
      <c r="AH876" s="13"/>
    </row>
    <row r="877" spans="1:34" x14ac:dyDescent="0.25">
      <c r="A877"/>
      <c r="C877" s="13"/>
      <c r="D877" s="13"/>
      <c r="E877" s="13"/>
      <c r="Q877" s="13"/>
      <c r="R877" s="13"/>
      <c r="S877" s="13"/>
      <c r="AE877" s="13"/>
      <c r="AF877" s="13"/>
      <c r="AG877" s="13"/>
      <c r="AH877" s="13"/>
    </row>
    <row r="878" spans="1:34" x14ac:dyDescent="0.25">
      <c r="A878"/>
      <c r="C878" s="13"/>
      <c r="D878" s="13"/>
      <c r="E878" s="13"/>
      <c r="Q878" s="13"/>
      <c r="R878" s="13"/>
      <c r="S878" s="13"/>
      <c r="AE878" s="13"/>
      <c r="AF878" s="13"/>
      <c r="AG878" s="13"/>
      <c r="AH878" s="13"/>
    </row>
    <row r="879" spans="1:34" x14ac:dyDescent="0.25">
      <c r="A879"/>
      <c r="C879" s="13"/>
      <c r="D879" s="13"/>
      <c r="E879" s="13"/>
      <c r="Q879" s="13"/>
      <c r="R879" s="13"/>
      <c r="S879" s="13"/>
      <c r="AE879" s="13"/>
      <c r="AF879" s="13"/>
      <c r="AG879" s="13"/>
      <c r="AH879" s="13"/>
    </row>
    <row r="880" spans="1:34" x14ac:dyDescent="0.25">
      <c r="A880"/>
      <c r="C880" s="13"/>
      <c r="D880" s="13"/>
      <c r="E880" s="13"/>
      <c r="Q880" s="13"/>
      <c r="R880" s="13"/>
      <c r="S880" s="13"/>
      <c r="AE880" s="13"/>
      <c r="AF880" s="13"/>
      <c r="AG880" s="13"/>
      <c r="AH880" s="13"/>
    </row>
    <row r="881" spans="1:34" x14ac:dyDescent="0.25">
      <c r="A881"/>
      <c r="C881" s="13"/>
      <c r="D881" s="13"/>
      <c r="E881" s="13"/>
      <c r="Q881" s="13"/>
      <c r="R881" s="13"/>
      <c r="S881" s="13"/>
      <c r="AE881" s="13"/>
      <c r="AF881" s="13"/>
      <c r="AG881" s="13"/>
      <c r="AH881" s="13"/>
    </row>
    <row r="882" spans="1:34" x14ac:dyDescent="0.25">
      <c r="A882"/>
      <c r="C882" s="13"/>
      <c r="D882" s="13"/>
      <c r="E882" s="13"/>
      <c r="Q882" s="13"/>
      <c r="R882" s="13"/>
      <c r="S882" s="13"/>
      <c r="AE882" s="13"/>
      <c r="AF882" s="13"/>
      <c r="AG882" s="13"/>
      <c r="AH882" s="13"/>
    </row>
    <row r="883" spans="1:34" x14ac:dyDescent="0.25">
      <c r="A883"/>
      <c r="C883" s="13"/>
      <c r="D883" s="13"/>
      <c r="E883" s="13"/>
      <c r="Q883" s="13"/>
      <c r="R883" s="13"/>
      <c r="S883" s="13"/>
      <c r="AE883" s="13"/>
      <c r="AF883" s="13"/>
      <c r="AG883" s="13"/>
      <c r="AH883" s="13"/>
    </row>
    <row r="884" spans="1:34" x14ac:dyDescent="0.25">
      <c r="A884"/>
      <c r="C884" s="13"/>
      <c r="D884" s="13"/>
      <c r="E884" s="13"/>
      <c r="Q884" s="13"/>
      <c r="R884" s="13"/>
      <c r="S884" s="13"/>
      <c r="AE884" s="13"/>
      <c r="AF884" s="13"/>
      <c r="AG884" s="13"/>
      <c r="AH884" s="13"/>
    </row>
    <row r="885" spans="1:34" x14ac:dyDescent="0.25">
      <c r="A885"/>
      <c r="C885" s="13"/>
      <c r="D885" s="13"/>
      <c r="E885" s="13"/>
      <c r="Q885" s="13"/>
      <c r="R885" s="13"/>
      <c r="S885" s="13"/>
      <c r="AE885" s="13"/>
      <c r="AF885" s="13"/>
      <c r="AG885" s="13"/>
      <c r="AH885" s="13"/>
    </row>
    <row r="886" spans="1:34" x14ac:dyDescent="0.25">
      <c r="A886"/>
      <c r="C886" s="13"/>
      <c r="D886" s="13"/>
      <c r="E886" s="13"/>
      <c r="Q886" s="13"/>
      <c r="R886" s="13"/>
      <c r="S886" s="13"/>
      <c r="AE886" s="13"/>
      <c r="AF886" s="13"/>
      <c r="AG886" s="13"/>
      <c r="AH886" s="13"/>
    </row>
    <row r="887" spans="1:34" x14ac:dyDescent="0.25">
      <c r="A887"/>
      <c r="C887" s="13"/>
      <c r="D887" s="13"/>
      <c r="E887" s="13"/>
      <c r="Q887" s="13"/>
      <c r="R887" s="13"/>
      <c r="S887" s="13"/>
      <c r="AE887" s="13"/>
      <c r="AF887" s="13"/>
      <c r="AG887" s="13"/>
      <c r="AH887" s="13"/>
    </row>
    <row r="888" spans="1:34" x14ac:dyDescent="0.25">
      <c r="A888"/>
      <c r="C888" s="13"/>
      <c r="D888" s="13"/>
      <c r="E888" s="13"/>
      <c r="Q888" s="13"/>
      <c r="R888" s="13"/>
      <c r="S888" s="13"/>
      <c r="AE888" s="13"/>
      <c r="AF888" s="13"/>
      <c r="AG888" s="13"/>
      <c r="AH888" s="13"/>
    </row>
    <row r="889" spans="1:34" x14ac:dyDescent="0.25">
      <c r="A889"/>
      <c r="C889" s="13"/>
      <c r="D889" s="13"/>
      <c r="E889" s="13"/>
      <c r="Q889" s="13"/>
      <c r="R889" s="13"/>
      <c r="S889" s="13"/>
      <c r="AE889" s="13"/>
      <c r="AF889" s="13"/>
      <c r="AG889" s="13"/>
      <c r="AH889" s="13"/>
    </row>
    <row r="890" spans="1:34" x14ac:dyDescent="0.25">
      <c r="A890"/>
      <c r="C890" s="13"/>
      <c r="D890" s="13"/>
      <c r="E890" s="13"/>
      <c r="Q890" s="13"/>
      <c r="R890" s="13"/>
      <c r="S890" s="13"/>
      <c r="AE890" s="13"/>
      <c r="AF890" s="13"/>
      <c r="AG890" s="13"/>
      <c r="AH890" s="13"/>
    </row>
    <row r="891" spans="1:34" x14ac:dyDescent="0.25">
      <c r="A891"/>
      <c r="C891" s="13"/>
      <c r="D891" s="13"/>
      <c r="E891" s="13"/>
      <c r="Q891" s="13"/>
      <c r="R891" s="13"/>
      <c r="S891" s="13"/>
      <c r="AE891" s="13"/>
      <c r="AF891" s="13"/>
      <c r="AG891" s="13"/>
      <c r="AH891" s="13"/>
    </row>
    <row r="892" spans="1:34" x14ac:dyDescent="0.25">
      <c r="A892"/>
      <c r="C892" s="13"/>
      <c r="D892" s="13"/>
      <c r="E892" s="13"/>
      <c r="Q892" s="13"/>
      <c r="R892" s="13"/>
      <c r="S892" s="13"/>
      <c r="AE892" s="13"/>
      <c r="AF892" s="13"/>
      <c r="AG892" s="13"/>
      <c r="AH892" s="13"/>
    </row>
    <row r="893" spans="1:34" x14ac:dyDescent="0.25">
      <c r="A893"/>
      <c r="C893" s="13"/>
      <c r="D893" s="13"/>
      <c r="E893" s="13"/>
      <c r="Q893" s="13"/>
      <c r="R893" s="13"/>
      <c r="S893" s="13"/>
      <c r="AE893" s="13"/>
      <c r="AF893" s="13"/>
      <c r="AG893" s="13"/>
      <c r="AH893" s="13"/>
    </row>
    <row r="894" spans="1:34" x14ac:dyDescent="0.25">
      <c r="A894"/>
      <c r="C894" s="13"/>
      <c r="D894" s="13"/>
      <c r="E894" s="13"/>
      <c r="Q894" s="13"/>
      <c r="R894" s="13"/>
      <c r="S894" s="13"/>
      <c r="AE894" s="13"/>
      <c r="AF894" s="13"/>
      <c r="AG894" s="13"/>
      <c r="AH894" s="13"/>
    </row>
    <row r="895" spans="1:34" x14ac:dyDescent="0.25">
      <c r="A895"/>
      <c r="C895" s="13"/>
      <c r="D895" s="13"/>
      <c r="E895" s="13"/>
      <c r="Q895" s="13"/>
      <c r="R895" s="13"/>
      <c r="S895" s="13"/>
      <c r="AE895" s="13"/>
      <c r="AF895" s="13"/>
      <c r="AG895" s="13"/>
      <c r="AH895" s="13"/>
    </row>
    <row r="896" spans="1:34" x14ac:dyDescent="0.25">
      <c r="A896"/>
      <c r="C896" s="13"/>
      <c r="D896" s="13"/>
      <c r="E896" s="13"/>
      <c r="Q896" s="13"/>
      <c r="R896" s="13"/>
      <c r="S896" s="13"/>
      <c r="AE896" s="13"/>
      <c r="AF896" s="13"/>
      <c r="AG896" s="13"/>
      <c r="AH896" s="13"/>
    </row>
    <row r="897" spans="1:34" x14ac:dyDescent="0.25">
      <c r="A897"/>
      <c r="C897" s="13"/>
      <c r="D897" s="13"/>
      <c r="E897" s="13"/>
      <c r="Q897" s="13"/>
      <c r="R897" s="13"/>
      <c r="S897" s="13"/>
      <c r="AE897" s="13"/>
      <c r="AF897" s="13"/>
      <c r="AG897" s="13"/>
      <c r="AH897" s="13"/>
    </row>
    <row r="898" spans="1:34" x14ac:dyDescent="0.25">
      <c r="A898"/>
      <c r="C898" s="13"/>
      <c r="D898" s="13"/>
      <c r="E898" s="13"/>
      <c r="Q898" s="13"/>
      <c r="R898" s="13"/>
      <c r="S898" s="13"/>
      <c r="AE898" s="13"/>
      <c r="AF898" s="13"/>
      <c r="AG898" s="13"/>
      <c r="AH898" s="13"/>
    </row>
    <row r="899" spans="1:34" x14ac:dyDescent="0.25">
      <c r="A899"/>
      <c r="C899" s="13"/>
      <c r="D899" s="13"/>
      <c r="E899" s="13"/>
      <c r="Q899" s="13"/>
      <c r="R899" s="13"/>
      <c r="S899" s="13"/>
      <c r="AE899" s="13"/>
      <c r="AF899" s="13"/>
      <c r="AG899" s="13"/>
      <c r="AH899" s="13"/>
    </row>
    <row r="900" spans="1:34" x14ac:dyDescent="0.25">
      <c r="A900"/>
      <c r="C900" s="13"/>
      <c r="D900" s="13"/>
      <c r="E900" s="13"/>
      <c r="Q900" s="13"/>
      <c r="R900" s="13"/>
      <c r="S900" s="13"/>
      <c r="AE900" s="13"/>
      <c r="AF900" s="13"/>
      <c r="AG900" s="13"/>
      <c r="AH900" s="13"/>
    </row>
    <row r="901" spans="1:34" x14ac:dyDescent="0.25">
      <c r="A901"/>
      <c r="C901" s="13"/>
      <c r="D901" s="13"/>
      <c r="E901" s="13"/>
      <c r="Q901" s="13"/>
      <c r="R901" s="13"/>
      <c r="S901" s="13"/>
      <c r="AE901" s="13"/>
      <c r="AF901" s="13"/>
      <c r="AG901" s="13"/>
      <c r="AH901" s="13"/>
    </row>
    <row r="902" spans="1:34" x14ac:dyDescent="0.25">
      <c r="A902"/>
      <c r="C902" s="13"/>
      <c r="D902" s="13"/>
      <c r="E902" s="13"/>
      <c r="Q902" s="13"/>
      <c r="R902" s="13"/>
      <c r="S902" s="13"/>
      <c r="AE902" s="13"/>
      <c r="AF902" s="13"/>
      <c r="AG902" s="13"/>
      <c r="AH902" s="13"/>
    </row>
    <row r="903" spans="1:34" x14ac:dyDescent="0.25">
      <c r="A903"/>
      <c r="C903" s="13"/>
      <c r="D903" s="13"/>
      <c r="E903" s="13"/>
      <c r="Q903" s="13"/>
      <c r="R903" s="13"/>
      <c r="S903" s="13"/>
      <c r="AE903" s="13"/>
      <c r="AF903" s="13"/>
      <c r="AG903" s="13"/>
      <c r="AH903" s="13"/>
    </row>
    <row r="904" spans="1:34" x14ac:dyDescent="0.25">
      <c r="A904"/>
      <c r="C904" s="13"/>
      <c r="D904" s="13"/>
      <c r="E904" s="13"/>
      <c r="Q904" s="13"/>
      <c r="R904" s="13"/>
      <c r="S904" s="13"/>
      <c r="AE904" s="13"/>
      <c r="AF904" s="13"/>
      <c r="AG904" s="13"/>
      <c r="AH904" s="13"/>
    </row>
    <row r="905" spans="1:34" x14ac:dyDescent="0.25">
      <c r="A905"/>
      <c r="C905" s="13"/>
      <c r="D905" s="13"/>
      <c r="E905" s="13"/>
      <c r="Q905" s="13"/>
      <c r="R905" s="13"/>
      <c r="S905" s="13"/>
      <c r="AE905" s="13"/>
      <c r="AF905" s="13"/>
      <c r="AG905" s="13"/>
      <c r="AH905" s="13"/>
    </row>
    <row r="906" spans="1:34" x14ac:dyDescent="0.25">
      <c r="A906"/>
      <c r="C906" s="13"/>
      <c r="D906" s="13"/>
      <c r="E906" s="13"/>
      <c r="Q906" s="13"/>
      <c r="R906" s="13"/>
      <c r="S906" s="13"/>
      <c r="AE906" s="13"/>
      <c r="AF906" s="13"/>
      <c r="AG906" s="13"/>
      <c r="AH906" s="13"/>
    </row>
    <row r="907" spans="1:34" x14ac:dyDescent="0.25">
      <c r="A907"/>
      <c r="C907" s="13"/>
      <c r="D907" s="13"/>
      <c r="E907" s="13"/>
      <c r="Q907" s="13"/>
      <c r="R907" s="13"/>
      <c r="S907" s="13"/>
      <c r="AE907" s="13"/>
      <c r="AF907" s="13"/>
      <c r="AG907" s="13"/>
      <c r="AH907" s="13"/>
    </row>
    <row r="908" spans="1:34" x14ac:dyDescent="0.25">
      <c r="A908"/>
      <c r="C908" s="13"/>
      <c r="D908" s="13"/>
      <c r="E908" s="13"/>
      <c r="Q908" s="13"/>
      <c r="R908" s="13"/>
      <c r="S908" s="13"/>
      <c r="AE908" s="13"/>
      <c r="AF908" s="13"/>
      <c r="AG908" s="13"/>
      <c r="AH908" s="13"/>
    </row>
    <row r="909" spans="1:34" x14ac:dyDescent="0.25">
      <c r="A909"/>
      <c r="C909" s="13"/>
      <c r="D909" s="13"/>
      <c r="E909" s="13"/>
      <c r="Q909" s="13"/>
      <c r="R909" s="13"/>
      <c r="S909" s="13"/>
      <c r="AE909" s="13"/>
      <c r="AF909" s="13"/>
      <c r="AG909" s="13"/>
      <c r="AH909" s="13"/>
    </row>
    <row r="910" spans="1:34" x14ac:dyDescent="0.25">
      <c r="A910"/>
      <c r="C910" s="13"/>
      <c r="D910" s="13"/>
      <c r="E910" s="13"/>
      <c r="Q910" s="13"/>
      <c r="R910" s="13"/>
      <c r="S910" s="13"/>
      <c r="AE910" s="13"/>
      <c r="AF910" s="13"/>
      <c r="AG910" s="13"/>
      <c r="AH910" s="13"/>
    </row>
    <row r="911" spans="1:34" x14ac:dyDescent="0.25">
      <c r="A911"/>
      <c r="C911" s="13"/>
      <c r="D911" s="13"/>
      <c r="E911" s="13"/>
      <c r="Q911" s="13"/>
      <c r="R911" s="13"/>
      <c r="S911" s="13"/>
      <c r="AE911" s="13"/>
      <c r="AF911" s="13"/>
      <c r="AG911" s="13"/>
      <c r="AH911" s="13"/>
    </row>
    <row r="912" spans="1:34" x14ac:dyDescent="0.25">
      <c r="A912"/>
      <c r="C912" s="13"/>
      <c r="D912" s="13"/>
      <c r="E912" s="13"/>
      <c r="Q912" s="13"/>
      <c r="R912" s="13"/>
      <c r="S912" s="13"/>
      <c r="AE912" s="13"/>
      <c r="AF912" s="13"/>
      <c r="AG912" s="13"/>
      <c r="AH912" s="13"/>
    </row>
    <row r="913" spans="1:34" x14ac:dyDescent="0.25">
      <c r="A913"/>
      <c r="C913" s="13"/>
      <c r="D913" s="13"/>
      <c r="E913" s="13"/>
      <c r="Q913" s="13"/>
      <c r="R913" s="13"/>
      <c r="S913" s="13"/>
      <c r="AE913" s="13"/>
      <c r="AF913" s="13"/>
      <c r="AG913" s="13"/>
      <c r="AH913" s="13"/>
    </row>
    <row r="914" spans="1:34" x14ac:dyDescent="0.25">
      <c r="A914"/>
      <c r="C914" s="13"/>
      <c r="D914" s="13"/>
      <c r="E914" s="13"/>
      <c r="Q914" s="13"/>
      <c r="R914" s="13"/>
      <c r="S914" s="13"/>
      <c r="AE914" s="13"/>
      <c r="AF914" s="13"/>
      <c r="AG914" s="13"/>
      <c r="AH914" s="13"/>
    </row>
    <row r="915" spans="1:34" x14ac:dyDescent="0.25">
      <c r="A915"/>
      <c r="C915" s="13"/>
      <c r="D915" s="13"/>
      <c r="E915" s="13"/>
      <c r="Q915" s="13"/>
      <c r="R915" s="13"/>
      <c r="S915" s="13"/>
      <c r="AE915" s="13"/>
      <c r="AF915" s="13"/>
      <c r="AG915" s="13"/>
      <c r="AH915" s="13"/>
    </row>
    <row r="916" spans="1:34" x14ac:dyDescent="0.25">
      <c r="A916"/>
      <c r="C916" s="13"/>
      <c r="D916" s="13"/>
      <c r="E916" s="13"/>
      <c r="Q916" s="13"/>
      <c r="R916" s="13"/>
      <c r="S916" s="13"/>
      <c r="AE916" s="13"/>
      <c r="AF916" s="13"/>
      <c r="AG916" s="13"/>
      <c r="AH916" s="13"/>
    </row>
    <row r="917" spans="1:34" x14ac:dyDescent="0.25">
      <c r="A917"/>
      <c r="C917" s="13"/>
      <c r="D917" s="13"/>
      <c r="E917" s="13"/>
      <c r="Q917" s="13"/>
      <c r="R917" s="13"/>
      <c r="S917" s="13"/>
      <c r="AE917" s="13"/>
      <c r="AF917" s="13"/>
      <c r="AG917" s="13"/>
      <c r="AH917" s="13"/>
    </row>
    <row r="918" spans="1:34" x14ac:dyDescent="0.25">
      <c r="A918"/>
      <c r="C918" s="13"/>
      <c r="D918" s="13"/>
      <c r="E918" s="13"/>
      <c r="Q918" s="13"/>
      <c r="R918" s="13"/>
      <c r="S918" s="13"/>
      <c r="AE918" s="13"/>
      <c r="AF918" s="13"/>
      <c r="AG918" s="13"/>
      <c r="AH918" s="13"/>
    </row>
    <row r="919" spans="1:34" x14ac:dyDescent="0.25">
      <c r="A919"/>
      <c r="C919" s="13"/>
      <c r="D919" s="13"/>
      <c r="E919" s="13"/>
      <c r="Q919" s="13"/>
      <c r="R919" s="13"/>
      <c r="S919" s="13"/>
      <c r="AE919" s="13"/>
      <c r="AF919" s="13"/>
      <c r="AG919" s="13"/>
      <c r="AH919" s="13"/>
    </row>
    <row r="920" spans="1:34" x14ac:dyDescent="0.25">
      <c r="A920"/>
      <c r="C920" s="13"/>
      <c r="D920" s="13"/>
      <c r="E920" s="13"/>
      <c r="Q920" s="13"/>
      <c r="R920" s="13"/>
      <c r="S920" s="13"/>
      <c r="AE920" s="13"/>
      <c r="AF920" s="13"/>
      <c r="AG920" s="13"/>
      <c r="AH920" s="13"/>
    </row>
    <row r="921" spans="1:34" x14ac:dyDescent="0.25">
      <c r="A921"/>
      <c r="C921" s="13"/>
      <c r="D921" s="13"/>
      <c r="E921" s="13"/>
      <c r="Q921" s="13"/>
      <c r="R921" s="13"/>
      <c r="S921" s="13"/>
      <c r="AE921" s="13"/>
      <c r="AF921" s="13"/>
      <c r="AG921" s="13"/>
      <c r="AH921" s="13"/>
    </row>
    <row r="922" spans="1:34" x14ac:dyDescent="0.25">
      <c r="A922"/>
      <c r="C922" s="13"/>
      <c r="D922" s="13"/>
      <c r="E922" s="13"/>
      <c r="Q922" s="13"/>
      <c r="R922" s="13"/>
      <c r="S922" s="13"/>
      <c r="AE922" s="13"/>
      <c r="AF922" s="13"/>
      <c r="AG922" s="13"/>
      <c r="AH922" s="13"/>
    </row>
    <row r="923" spans="1:34" x14ac:dyDescent="0.25">
      <c r="A923"/>
      <c r="C923" s="13"/>
      <c r="D923" s="13"/>
      <c r="E923" s="13"/>
      <c r="Q923" s="13"/>
      <c r="R923" s="13"/>
      <c r="S923" s="13"/>
      <c r="AE923" s="13"/>
      <c r="AF923" s="13"/>
      <c r="AG923" s="13"/>
      <c r="AH923" s="13"/>
    </row>
    <row r="924" spans="1:34" x14ac:dyDescent="0.25">
      <c r="A924"/>
      <c r="C924" s="13"/>
      <c r="D924" s="13"/>
      <c r="E924" s="13"/>
      <c r="Q924" s="13"/>
      <c r="R924" s="13"/>
      <c r="S924" s="13"/>
      <c r="AE924" s="13"/>
      <c r="AF924" s="13"/>
      <c r="AG924" s="13"/>
      <c r="AH924" s="13"/>
    </row>
    <row r="925" spans="1:34" x14ac:dyDescent="0.25">
      <c r="A925"/>
      <c r="C925" s="13"/>
      <c r="D925" s="13"/>
      <c r="Q925" s="13"/>
      <c r="R925" s="13"/>
      <c r="AE925" s="13"/>
      <c r="AF925" s="13"/>
      <c r="AG925" s="13"/>
    </row>
    <row r="926" spans="1:34" x14ac:dyDescent="0.25">
      <c r="A926"/>
      <c r="C926" s="13"/>
      <c r="D926" s="13"/>
      <c r="Q926" s="13"/>
      <c r="R926" s="13"/>
      <c r="AE926" s="13"/>
      <c r="AF926" s="13"/>
      <c r="AG926" s="13"/>
    </row>
    <row r="927" spans="1:34" x14ac:dyDescent="0.25">
      <c r="A927"/>
      <c r="C927" s="13"/>
      <c r="D927" s="13"/>
      <c r="Q927" s="13"/>
      <c r="R927" s="13"/>
      <c r="AE927" s="13"/>
      <c r="AF927" s="13"/>
      <c r="AG927" s="13"/>
    </row>
    <row r="928" spans="1:34" x14ac:dyDescent="0.25">
      <c r="A928"/>
      <c r="C928" s="13"/>
      <c r="D928" s="13"/>
      <c r="Q928" s="13"/>
      <c r="R928" s="13"/>
      <c r="AE928" s="13"/>
      <c r="AF928" s="13"/>
      <c r="AG928" s="13"/>
    </row>
    <row r="929" spans="1:33" x14ac:dyDescent="0.25">
      <c r="A929"/>
      <c r="C929" s="13"/>
      <c r="D929" s="13"/>
      <c r="Q929" s="13"/>
      <c r="R929" s="13"/>
      <c r="AE929" s="13"/>
      <c r="AF929" s="13"/>
      <c r="AG929" s="13"/>
    </row>
    <row r="930" spans="1:33" x14ac:dyDescent="0.25">
      <c r="A930"/>
      <c r="C930" s="13"/>
      <c r="D930" s="13"/>
      <c r="Q930" s="13"/>
      <c r="R930" s="13"/>
      <c r="AE930" s="13"/>
      <c r="AF930" s="13"/>
      <c r="AG930" s="13"/>
    </row>
    <row r="931" spans="1:33" x14ac:dyDescent="0.25">
      <c r="A931"/>
      <c r="C931" s="13"/>
      <c r="D931" s="13"/>
      <c r="Q931" s="13"/>
      <c r="R931" s="13"/>
      <c r="AE931" s="13"/>
      <c r="AF931" s="13"/>
      <c r="AG931" s="13"/>
    </row>
    <row r="932" spans="1:33" x14ac:dyDescent="0.25">
      <c r="A932"/>
      <c r="C932" s="13"/>
      <c r="D932" s="13"/>
      <c r="Q932" s="13"/>
      <c r="R932" s="13"/>
      <c r="AE932" s="13"/>
      <c r="AF932" s="13"/>
      <c r="AG932" s="13"/>
    </row>
    <row r="933" spans="1:33" x14ac:dyDescent="0.25">
      <c r="A933"/>
      <c r="C933" s="13"/>
      <c r="D933" s="13"/>
      <c r="Q933" s="13"/>
      <c r="R933" s="13"/>
      <c r="AE933" s="13"/>
      <c r="AF933" s="13"/>
      <c r="AG933" s="13"/>
    </row>
    <row r="934" spans="1:33" x14ac:dyDescent="0.25">
      <c r="A934"/>
      <c r="C934" s="13"/>
      <c r="D934" s="13"/>
      <c r="Q934" s="13"/>
      <c r="R934" s="13"/>
      <c r="AE934" s="13"/>
      <c r="AF934" s="13"/>
      <c r="AG934" s="13"/>
    </row>
    <row r="935" spans="1:33" x14ac:dyDescent="0.25">
      <c r="A935"/>
      <c r="C935" s="13"/>
      <c r="D935" s="13"/>
      <c r="Q935" s="13"/>
      <c r="R935" s="13"/>
      <c r="AE935" s="13"/>
      <c r="AF935" s="13"/>
      <c r="AG935" s="13"/>
    </row>
    <row r="936" spans="1:33" x14ac:dyDescent="0.25">
      <c r="A936"/>
      <c r="C936" s="13"/>
      <c r="D936" s="13"/>
      <c r="Q936" s="13"/>
      <c r="R936" s="13"/>
      <c r="AE936" s="13"/>
      <c r="AF936" s="13"/>
      <c r="AG936" s="13"/>
    </row>
    <row r="937" spans="1:33" x14ac:dyDescent="0.25">
      <c r="A937"/>
      <c r="C937" s="13"/>
      <c r="D937" s="13"/>
      <c r="Q937" s="13"/>
      <c r="R937" s="13"/>
      <c r="AE937" s="13"/>
      <c r="AF937" s="13"/>
      <c r="AG937" s="13"/>
    </row>
    <row r="938" spans="1:33" x14ac:dyDescent="0.25">
      <c r="A938"/>
      <c r="C938" s="13"/>
      <c r="D938" s="13"/>
      <c r="Q938" s="13"/>
      <c r="R938" s="13"/>
      <c r="AE938" s="13"/>
      <c r="AF938" s="13"/>
      <c r="AG938" s="13"/>
    </row>
    <row r="939" spans="1:33" x14ac:dyDescent="0.25">
      <c r="A939"/>
      <c r="C939" s="13"/>
      <c r="D939" s="13"/>
      <c r="Q939" s="13"/>
      <c r="R939" s="13"/>
      <c r="AE939" s="13"/>
      <c r="AF939" s="13"/>
      <c r="AG939" s="13"/>
    </row>
    <row r="940" spans="1:33" x14ac:dyDescent="0.25">
      <c r="A940"/>
      <c r="C940" s="13"/>
      <c r="D940" s="13"/>
      <c r="Q940" s="13"/>
      <c r="R940" s="13"/>
      <c r="AE940" s="13"/>
      <c r="AF940" s="13"/>
      <c r="AG940" s="13"/>
    </row>
    <row r="941" spans="1:33" x14ac:dyDescent="0.25">
      <c r="A941"/>
      <c r="C941" s="13"/>
      <c r="D941" s="13"/>
      <c r="Q941" s="13"/>
      <c r="R941" s="13"/>
      <c r="AE941" s="13"/>
      <c r="AF941" s="13"/>
      <c r="AG941" s="13"/>
    </row>
    <row r="942" spans="1:33" x14ac:dyDescent="0.25">
      <c r="A942"/>
      <c r="C942" s="13"/>
      <c r="D942" s="13"/>
      <c r="Q942" s="13"/>
      <c r="R942" s="13"/>
      <c r="AE942" s="13"/>
      <c r="AF942" s="13"/>
      <c r="AG942" s="13"/>
    </row>
    <row r="943" spans="1:33" x14ac:dyDescent="0.25">
      <c r="A943"/>
      <c r="C943" s="13"/>
      <c r="D943" s="13"/>
      <c r="Q943" s="13"/>
      <c r="R943" s="13"/>
      <c r="AE943" s="13"/>
      <c r="AF943" s="13"/>
      <c r="AG943" s="13"/>
    </row>
    <row r="944" spans="1:33" x14ac:dyDescent="0.25">
      <c r="A944"/>
      <c r="C944" s="13"/>
      <c r="D944" s="13"/>
      <c r="Q944" s="13"/>
      <c r="R944" s="13"/>
      <c r="AE944" s="13"/>
      <c r="AF944" s="13"/>
      <c r="AG944" s="13"/>
    </row>
    <row r="945" spans="1:33" x14ac:dyDescent="0.25">
      <c r="A945"/>
      <c r="C945" s="13"/>
      <c r="D945" s="13"/>
      <c r="Q945" s="13"/>
      <c r="R945" s="13"/>
      <c r="AE945" s="13"/>
      <c r="AF945" s="13"/>
      <c r="AG945" s="13"/>
    </row>
    <row r="946" spans="1:33" x14ac:dyDescent="0.25">
      <c r="A946"/>
      <c r="C946" s="13"/>
      <c r="D946" s="13"/>
      <c r="Q946" s="13"/>
      <c r="R946" s="13"/>
      <c r="AE946" s="13"/>
      <c r="AF946" s="13"/>
      <c r="AG946" s="13"/>
    </row>
    <row r="947" spans="1:33" x14ac:dyDescent="0.25">
      <c r="A947"/>
      <c r="C947" s="13"/>
      <c r="D947" s="13"/>
      <c r="Q947" s="13"/>
      <c r="R947" s="13"/>
      <c r="AE947" s="13"/>
      <c r="AF947" s="13"/>
      <c r="AG947" s="13"/>
    </row>
    <row r="948" spans="1:33" x14ac:dyDescent="0.25">
      <c r="A948"/>
      <c r="C948" s="13"/>
      <c r="D948" s="13"/>
      <c r="Q948" s="13"/>
      <c r="R948" s="13"/>
      <c r="AE948" s="13"/>
      <c r="AF948" s="13"/>
      <c r="AG948" s="13"/>
    </row>
    <row r="949" spans="1:33" x14ac:dyDescent="0.25">
      <c r="A949"/>
      <c r="C949" s="13"/>
      <c r="D949" s="13"/>
      <c r="Q949" s="13"/>
      <c r="R949" s="13"/>
      <c r="AE949" s="13"/>
      <c r="AF949" s="13"/>
      <c r="AG949" s="13"/>
    </row>
    <row r="950" spans="1:33" x14ac:dyDescent="0.25">
      <c r="A950"/>
      <c r="C950" s="13"/>
      <c r="D950" s="13"/>
      <c r="Q950" s="13"/>
      <c r="R950" s="13"/>
      <c r="AE950" s="13"/>
      <c r="AF950" s="13"/>
      <c r="AG950" s="13"/>
    </row>
    <row r="951" spans="1:33" x14ac:dyDescent="0.25">
      <c r="A951"/>
      <c r="C951" s="13"/>
      <c r="D951" s="13"/>
      <c r="Q951" s="13"/>
      <c r="R951" s="13"/>
      <c r="AE951" s="13"/>
      <c r="AF951" s="13"/>
      <c r="AG951" s="13"/>
    </row>
    <row r="952" spans="1:33" x14ac:dyDescent="0.25">
      <c r="A952"/>
      <c r="C952" s="13"/>
      <c r="D952" s="13"/>
      <c r="Q952" s="13"/>
      <c r="R952" s="13"/>
      <c r="AE952" s="13"/>
      <c r="AF952" s="13"/>
      <c r="AG952" s="13"/>
    </row>
    <row r="953" spans="1:33" x14ac:dyDescent="0.25">
      <c r="A953"/>
      <c r="C953" s="13"/>
      <c r="D953" s="13"/>
      <c r="Q953" s="13"/>
      <c r="R953" s="13"/>
      <c r="AE953" s="13"/>
      <c r="AF953" s="13"/>
      <c r="AG953" s="13"/>
    </row>
    <row r="954" spans="1:33" x14ac:dyDescent="0.25">
      <c r="A954"/>
      <c r="C954" s="13"/>
      <c r="D954" s="13"/>
      <c r="Q954" s="13"/>
      <c r="R954" s="13"/>
      <c r="AE954" s="13"/>
      <c r="AF954" s="13"/>
      <c r="AG954" s="13"/>
    </row>
    <row r="955" spans="1:33" x14ac:dyDescent="0.25">
      <c r="A955"/>
      <c r="C955" s="13"/>
      <c r="D955" s="13"/>
      <c r="Q955" s="13"/>
      <c r="R955" s="13"/>
      <c r="AE955" s="13"/>
      <c r="AF955" s="13"/>
      <c r="AG955" s="13"/>
    </row>
    <row r="956" spans="1:33" x14ac:dyDescent="0.25">
      <c r="A956"/>
      <c r="C956" s="13"/>
      <c r="D956" s="13"/>
      <c r="Q956" s="13"/>
      <c r="R956" s="13"/>
      <c r="AE956" s="13"/>
      <c r="AF956" s="13"/>
      <c r="AG956" s="13"/>
    </row>
    <row r="957" spans="1:33" x14ac:dyDescent="0.25">
      <c r="A957"/>
      <c r="C957" s="13"/>
      <c r="D957" s="13"/>
      <c r="Q957" s="13"/>
      <c r="R957" s="13"/>
      <c r="AE957" s="13"/>
      <c r="AF957" s="13"/>
      <c r="AG957" s="13"/>
    </row>
    <row r="958" spans="1:33" x14ac:dyDescent="0.25">
      <c r="A958"/>
      <c r="C958" s="13"/>
      <c r="D958" s="13"/>
      <c r="Q958" s="13"/>
      <c r="R958" s="13"/>
      <c r="AE958" s="13"/>
      <c r="AF958" s="13"/>
      <c r="AG958" s="13"/>
    </row>
    <row r="959" spans="1:33" x14ac:dyDescent="0.25">
      <c r="A959"/>
      <c r="C959" s="13"/>
      <c r="D959" s="13"/>
      <c r="Q959" s="13"/>
      <c r="R959" s="13"/>
      <c r="AE959" s="13"/>
      <c r="AF959" s="13"/>
      <c r="AG959" s="13"/>
    </row>
    <row r="960" spans="1:33" x14ac:dyDescent="0.25">
      <c r="A960"/>
      <c r="C960" s="13"/>
      <c r="D960" s="13"/>
      <c r="Q960" s="13"/>
      <c r="R960" s="13"/>
      <c r="AE960" s="13"/>
      <c r="AF960" s="13"/>
      <c r="AG960" s="13"/>
    </row>
    <row r="961" spans="1:33" x14ac:dyDescent="0.25">
      <c r="A961"/>
      <c r="C961" s="13"/>
      <c r="D961" s="13"/>
      <c r="Q961" s="13"/>
      <c r="R961" s="13"/>
      <c r="AE961" s="13"/>
      <c r="AF961" s="13"/>
      <c r="AG961" s="13"/>
    </row>
    <row r="962" spans="1:33" x14ac:dyDescent="0.25">
      <c r="A962"/>
      <c r="C962" s="13"/>
      <c r="D962" s="13"/>
      <c r="Q962" s="13"/>
      <c r="R962" s="13"/>
      <c r="AE962" s="13"/>
      <c r="AF962" s="13"/>
      <c r="AG962" s="13"/>
    </row>
    <row r="963" spans="1:33" x14ac:dyDescent="0.25">
      <c r="A963"/>
      <c r="C963" s="13"/>
      <c r="D963" s="13"/>
      <c r="Q963" s="13"/>
      <c r="R963" s="13"/>
      <c r="AE963" s="13"/>
      <c r="AF963" s="13"/>
      <c r="AG963" s="13"/>
    </row>
    <row r="964" spans="1:33" x14ac:dyDescent="0.25">
      <c r="A964"/>
      <c r="C964" s="13"/>
      <c r="D964" s="13"/>
      <c r="Q964" s="13"/>
      <c r="R964" s="13"/>
      <c r="AE964" s="13"/>
      <c r="AF964" s="13"/>
      <c r="AG964" s="13"/>
    </row>
    <row r="965" spans="1:33" x14ac:dyDescent="0.25">
      <c r="A965"/>
      <c r="C965" s="13"/>
      <c r="D965" s="13"/>
      <c r="Q965" s="13"/>
      <c r="R965" s="13"/>
      <c r="AE965" s="13"/>
      <c r="AF965" s="13"/>
      <c r="AG965" s="13"/>
    </row>
    <row r="966" spans="1:33" x14ac:dyDescent="0.25">
      <c r="A966"/>
      <c r="C966" s="13"/>
      <c r="D966" s="13"/>
      <c r="Q966" s="13"/>
      <c r="R966" s="13"/>
      <c r="AE966" s="13"/>
      <c r="AF966" s="13"/>
      <c r="AG966" s="13"/>
    </row>
    <row r="967" spans="1:33" x14ac:dyDescent="0.25">
      <c r="A967"/>
      <c r="C967" s="13"/>
      <c r="D967" s="13"/>
      <c r="Q967" s="13"/>
      <c r="R967" s="13"/>
      <c r="AE967" s="13"/>
      <c r="AF967" s="13"/>
      <c r="AG967" s="13"/>
    </row>
    <row r="968" spans="1:33" x14ac:dyDescent="0.25">
      <c r="A968"/>
      <c r="C968" s="13"/>
      <c r="D968" s="13"/>
      <c r="Q968" s="13"/>
      <c r="R968" s="13"/>
      <c r="AE968" s="13"/>
      <c r="AF968" s="13"/>
      <c r="AG968" s="13"/>
    </row>
    <row r="969" spans="1:33" x14ac:dyDescent="0.25">
      <c r="A969"/>
      <c r="C969" s="13"/>
      <c r="D969" s="13"/>
      <c r="Q969" s="13"/>
      <c r="R969" s="13"/>
      <c r="AE969" s="13"/>
      <c r="AF969" s="13"/>
      <c r="AG969" s="13"/>
    </row>
    <row r="970" spans="1:33" x14ac:dyDescent="0.25">
      <c r="A970"/>
      <c r="C970" s="13"/>
      <c r="D970" s="13"/>
      <c r="Q970" s="13"/>
      <c r="R970" s="13"/>
      <c r="AE970" s="13"/>
      <c r="AF970" s="13"/>
      <c r="AG970" s="13"/>
    </row>
    <row r="971" spans="1:33" x14ac:dyDescent="0.25">
      <c r="A971"/>
      <c r="C971" s="13"/>
      <c r="D971" s="13"/>
      <c r="Q971" s="13"/>
      <c r="R971" s="13"/>
      <c r="AE971" s="13"/>
      <c r="AF971" s="13"/>
      <c r="AG971" s="13"/>
    </row>
    <row r="972" spans="1:33" x14ac:dyDescent="0.25">
      <c r="A972"/>
      <c r="C972" s="13"/>
      <c r="D972" s="13"/>
      <c r="Q972" s="13"/>
      <c r="R972" s="13"/>
      <c r="AE972" s="13"/>
      <c r="AF972" s="13"/>
      <c r="AG972" s="13"/>
    </row>
    <row r="973" spans="1:33" x14ac:dyDescent="0.25">
      <c r="A973"/>
      <c r="C973" s="13"/>
      <c r="D973" s="13"/>
      <c r="Q973" s="13"/>
      <c r="R973" s="13"/>
      <c r="AE973" s="13"/>
      <c r="AF973" s="13"/>
      <c r="AG973" s="13"/>
    </row>
    <row r="974" spans="1:33" x14ac:dyDescent="0.25">
      <c r="A974"/>
      <c r="C974" s="13"/>
      <c r="D974" s="13"/>
      <c r="Q974" s="13"/>
      <c r="R974" s="13"/>
      <c r="AE974" s="13"/>
      <c r="AF974" s="13"/>
      <c r="AG974" s="13"/>
    </row>
    <row r="975" spans="1:33" x14ac:dyDescent="0.25">
      <c r="A975"/>
      <c r="C975" s="13"/>
      <c r="D975" s="13"/>
      <c r="Q975" s="13"/>
      <c r="R975" s="13"/>
      <c r="AE975" s="13"/>
      <c r="AF975" s="13"/>
      <c r="AG975" s="13"/>
    </row>
    <row r="976" spans="1:33" x14ac:dyDescent="0.25">
      <c r="A976"/>
      <c r="C976" s="13"/>
      <c r="D976" s="13"/>
      <c r="Q976" s="13"/>
      <c r="R976" s="13"/>
      <c r="AE976" s="13"/>
      <c r="AF976" s="13"/>
      <c r="AG976" s="13"/>
    </row>
    <row r="977" spans="1:33" x14ac:dyDescent="0.25">
      <c r="A977"/>
      <c r="C977" s="13"/>
      <c r="D977" s="13"/>
      <c r="Q977" s="13"/>
      <c r="R977" s="13"/>
      <c r="AE977" s="13"/>
      <c r="AF977" s="13"/>
      <c r="AG977" s="13"/>
    </row>
    <row r="978" spans="1:33" x14ac:dyDescent="0.25">
      <c r="A978"/>
      <c r="C978" s="13"/>
      <c r="D978" s="13"/>
      <c r="Q978" s="13"/>
      <c r="R978" s="13"/>
      <c r="AE978" s="13"/>
      <c r="AF978" s="13"/>
      <c r="AG978" s="13"/>
    </row>
    <row r="979" spans="1:33" x14ac:dyDescent="0.25">
      <c r="A979"/>
      <c r="C979" s="13"/>
      <c r="D979" s="13"/>
      <c r="Q979" s="13"/>
      <c r="R979" s="13"/>
      <c r="AE979" s="13"/>
      <c r="AF979" s="13"/>
      <c r="AG979" s="13"/>
    </row>
    <row r="980" spans="1:33" x14ac:dyDescent="0.25">
      <c r="A980"/>
      <c r="C980" s="13"/>
      <c r="D980" s="13"/>
      <c r="Q980" s="13"/>
      <c r="R980" s="13"/>
      <c r="AE980" s="13"/>
      <c r="AF980" s="13"/>
      <c r="AG980" s="13"/>
    </row>
    <row r="981" spans="1:33" x14ac:dyDescent="0.25">
      <c r="A981"/>
      <c r="C981" s="13"/>
      <c r="D981" s="13"/>
      <c r="Q981" s="13"/>
      <c r="R981" s="13"/>
      <c r="AE981" s="13"/>
      <c r="AF981" s="13"/>
      <c r="AG981" s="13"/>
    </row>
    <row r="982" spans="1:33" x14ac:dyDescent="0.25">
      <c r="A982"/>
      <c r="C982" s="13"/>
      <c r="D982" s="13"/>
      <c r="Q982" s="13"/>
      <c r="R982" s="13"/>
      <c r="AE982" s="13"/>
      <c r="AF982" s="13"/>
      <c r="AG982" s="13"/>
    </row>
    <row r="983" spans="1:33" x14ac:dyDescent="0.25">
      <c r="A983"/>
      <c r="C983" s="13"/>
      <c r="D983" s="13"/>
      <c r="Q983" s="13"/>
      <c r="R983" s="13"/>
      <c r="AE983" s="13"/>
      <c r="AF983" s="13"/>
      <c r="AG983" s="13"/>
    </row>
    <row r="984" spans="1:33" x14ac:dyDescent="0.25">
      <c r="A984"/>
      <c r="C984" s="13"/>
      <c r="D984" s="13"/>
      <c r="Q984" s="13"/>
      <c r="R984" s="13"/>
      <c r="AE984" s="13"/>
      <c r="AF984" s="13"/>
      <c r="AG984" s="13"/>
    </row>
    <row r="985" spans="1:33" x14ac:dyDescent="0.25">
      <c r="A985"/>
      <c r="C985" s="13"/>
      <c r="D985" s="13"/>
      <c r="Q985" s="13"/>
      <c r="R985" s="13"/>
      <c r="AE985" s="13"/>
      <c r="AF985" s="13"/>
      <c r="AG985" s="13"/>
    </row>
    <row r="986" spans="1:33" x14ac:dyDescent="0.25">
      <c r="A986"/>
      <c r="C986" s="13"/>
      <c r="D986" s="13"/>
      <c r="Q986" s="13"/>
      <c r="R986" s="13"/>
      <c r="AE986" s="13"/>
      <c r="AF986" s="13"/>
      <c r="AG986" s="13"/>
    </row>
    <row r="987" spans="1:33" x14ac:dyDescent="0.25">
      <c r="A987"/>
      <c r="C987" s="13"/>
      <c r="D987" s="13"/>
      <c r="Q987" s="13"/>
      <c r="R987" s="13"/>
      <c r="AE987" s="13"/>
      <c r="AF987" s="13"/>
      <c r="AG987" s="13"/>
    </row>
    <row r="988" spans="1:33" x14ac:dyDescent="0.25">
      <c r="A988"/>
      <c r="C988" s="13"/>
      <c r="D988" s="13"/>
      <c r="Q988" s="13"/>
      <c r="R988" s="13"/>
      <c r="AE988" s="13"/>
      <c r="AF988" s="13"/>
      <c r="AG988" s="13"/>
    </row>
    <row r="989" spans="1:33" x14ac:dyDescent="0.25">
      <c r="A989"/>
      <c r="C989" s="13"/>
      <c r="D989" s="13"/>
      <c r="Q989" s="13"/>
      <c r="R989" s="13"/>
      <c r="AE989" s="13"/>
      <c r="AF989" s="13"/>
      <c r="AG989" s="13"/>
    </row>
    <row r="990" spans="1:33" x14ac:dyDescent="0.25">
      <c r="A990"/>
      <c r="C990" s="13"/>
      <c r="D990" s="13"/>
      <c r="Q990" s="13"/>
      <c r="R990" s="13"/>
      <c r="AE990" s="13"/>
      <c r="AF990" s="13"/>
      <c r="AG990" s="13"/>
    </row>
    <row r="991" spans="1:33" x14ac:dyDescent="0.25">
      <c r="A991"/>
      <c r="C991" s="13"/>
      <c r="D991" s="13"/>
      <c r="Q991" s="13"/>
      <c r="R991" s="13"/>
      <c r="AE991" s="13"/>
      <c r="AF991" s="13"/>
      <c r="AG991" s="13"/>
    </row>
    <row r="992" spans="1:33" x14ac:dyDescent="0.25">
      <c r="A992"/>
      <c r="C992" s="13"/>
      <c r="D992" s="13"/>
      <c r="Q992" s="13"/>
      <c r="R992" s="13"/>
      <c r="AE992" s="13"/>
      <c r="AF992" s="13"/>
      <c r="AG992" s="13"/>
    </row>
    <row r="993" spans="1:33" x14ac:dyDescent="0.25">
      <c r="A993"/>
      <c r="C993" s="13"/>
      <c r="D993" s="13"/>
      <c r="Q993" s="13"/>
      <c r="R993" s="13"/>
      <c r="AE993" s="13"/>
      <c r="AF993" s="13"/>
      <c r="AG993" s="13"/>
    </row>
    <row r="994" spans="1:33" x14ac:dyDescent="0.25">
      <c r="A994"/>
      <c r="C994" s="13"/>
      <c r="D994" s="13"/>
      <c r="Q994" s="13"/>
      <c r="R994" s="13"/>
      <c r="AE994" s="13"/>
      <c r="AF994" s="13"/>
      <c r="AG994" s="13"/>
    </row>
    <row r="995" spans="1:33" x14ac:dyDescent="0.25">
      <c r="A995"/>
      <c r="C995" s="13"/>
      <c r="D995" s="13"/>
      <c r="Q995" s="13"/>
      <c r="R995" s="13"/>
      <c r="AE995" s="13"/>
      <c r="AF995" s="13"/>
      <c r="AG995" s="13"/>
    </row>
    <row r="996" spans="1:33" x14ac:dyDescent="0.25">
      <c r="A996"/>
      <c r="C996" s="13"/>
      <c r="D996" s="13"/>
      <c r="Q996" s="13"/>
      <c r="R996" s="13"/>
      <c r="AE996" s="13"/>
      <c r="AF996" s="13"/>
      <c r="AG996" s="13"/>
    </row>
    <row r="997" spans="1:33" x14ac:dyDescent="0.25">
      <c r="A997"/>
      <c r="C997" s="13"/>
      <c r="D997" s="13"/>
      <c r="Q997" s="13"/>
      <c r="R997" s="13"/>
      <c r="AE997" s="13"/>
      <c r="AF997" s="13"/>
      <c r="AG997" s="13"/>
    </row>
    <row r="998" spans="1:33" x14ac:dyDescent="0.25">
      <c r="A998"/>
      <c r="C998" s="13"/>
      <c r="D998" s="13"/>
      <c r="Q998" s="13"/>
      <c r="R998" s="13"/>
      <c r="AE998" s="13"/>
      <c r="AF998" s="13"/>
      <c r="AG998" s="13"/>
    </row>
    <row r="999" spans="1:33" x14ac:dyDescent="0.25">
      <c r="A999"/>
      <c r="C999" s="13"/>
      <c r="D999" s="13"/>
      <c r="Q999" s="13"/>
      <c r="R999" s="13"/>
      <c r="AE999" s="13"/>
      <c r="AF999" s="13"/>
      <c r="AG999" s="13"/>
    </row>
    <row r="1000" spans="1:33" x14ac:dyDescent="0.25">
      <c r="A1000"/>
      <c r="C1000" s="13"/>
      <c r="D1000" s="13"/>
      <c r="Q1000" s="13"/>
      <c r="R1000" s="13"/>
      <c r="AE1000" s="13"/>
      <c r="AF1000" s="13"/>
      <c r="AG1000" s="13"/>
    </row>
    <row r="1001" spans="1:33" x14ac:dyDescent="0.25">
      <c r="A1001"/>
      <c r="C1001" s="13"/>
      <c r="D1001" s="13"/>
      <c r="Q1001" s="13"/>
      <c r="R1001" s="13"/>
      <c r="AE1001" s="13"/>
      <c r="AF1001" s="13"/>
      <c r="AG1001" s="13"/>
    </row>
    <row r="1002" spans="1:33" x14ac:dyDescent="0.25">
      <c r="A1002"/>
      <c r="C1002" s="13"/>
      <c r="D1002" s="13"/>
      <c r="Q1002" s="13"/>
      <c r="R1002" s="13"/>
      <c r="AE1002" s="13"/>
      <c r="AF1002" s="13"/>
      <c r="AG1002" s="13"/>
    </row>
    <row r="1003" spans="1:33" x14ac:dyDescent="0.25">
      <c r="A1003"/>
      <c r="C1003" s="13"/>
      <c r="D1003" s="13"/>
      <c r="Q1003" s="13"/>
      <c r="R1003" s="13"/>
      <c r="AE1003" s="13"/>
      <c r="AF1003" s="13"/>
      <c r="AG1003" s="13"/>
    </row>
    <row r="1004" spans="1:33" x14ac:dyDescent="0.25">
      <c r="A1004"/>
      <c r="C1004" s="13"/>
      <c r="D1004" s="13"/>
      <c r="Q1004" s="13"/>
      <c r="R1004" s="13"/>
      <c r="AE1004" s="13"/>
      <c r="AF1004" s="13"/>
      <c r="AG1004" s="13"/>
    </row>
    <row r="1005" spans="1:33" x14ac:dyDescent="0.25">
      <c r="A1005"/>
      <c r="C1005" s="13"/>
      <c r="D1005" s="13"/>
      <c r="Q1005" s="13"/>
      <c r="R1005" s="13"/>
      <c r="AE1005" s="13"/>
      <c r="AF1005" s="13"/>
      <c r="AG1005" s="13"/>
    </row>
    <row r="1006" spans="1:33" x14ac:dyDescent="0.25">
      <c r="A1006"/>
      <c r="C1006" s="13"/>
      <c r="D1006" s="13"/>
      <c r="Q1006" s="13"/>
      <c r="R1006" s="13"/>
      <c r="AE1006" s="13"/>
      <c r="AF1006" s="13"/>
      <c r="AG1006" s="13"/>
    </row>
    <row r="1007" spans="1:33" x14ac:dyDescent="0.25">
      <c r="A1007"/>
      <c r="C1007" s="13"/>
      <c r="D1007" s="13"/>
      <c r="Q1007" s="13"/>
      <c r="R1007" s="13"/>
      <c r="AE1007" s="13"/>
      <c r="AF1007" s="13"/>
      <c r="AG1007" s="13"/>
    </row>
    <row r="1008" spans="1:33" x14ac:dyDescent="0.25">
      <c r="A1008"/>
      <c r="C1008" s="13"/>
      <c r="D1008" s="13"/>
      <c r="Q1008" s="13"/>
      <c r="R1008" s="13"/>
      <c r="AE1008" s="13"/>
      <c r="AF1008" s="13"/>
      <c r="AG1008" s="13"/>
    </row>
    <row r="1009" spans="1:33" x14ac:dyDescent="0.25">
      <c r="A1009"/>
      <c r="C1009" s="13"/>
      <c r="D1009" s="13"/>
      <c r="Q1009" s="13"/>
      <c r="R1009" s="13"/>
      <c r="AE1009" s="13"/>
      <c r="AF1009" s="13"/>
      <c r="AG1009" s="13"/>
    </row>
    <row r="1010" spans="1:33" x14ac:dyDescent="0.25">
      <c r="A1010"/>
      <c r="C1010" s="13"/>
      <c r="D1010" s="13"/>
      <c r="Q1010" s="13"/>
      <c r="R1010" s="13"/>
      <c r="AE1010" s="13"/>
      <c r="AF1010" s="13"/>
      <c r="AG1010" s="13"/>
    </row>
    <row r="1011" spans="1:33" x14ac:dyDescent="0.25">
      <c r="A1011"/>
      <c r="C1011" s="13"/>
      <c r="D1011" s="13"/>
      <c r="Q1011" s="13"/>
      <c r="R1011" s="13"/>
      <c r="AE1011" s="13"/>
      <c r="AF1011" s="13"/>
      <c r="AG1011" s="13"/>
    </row>
    <row r="1012" spans="1:33" x14ac:dyDescent="0.25">
      <c r="A1012"/>
      <c r="C1012" s="13"/>
      <c r="D1012" s="13"/>
      <c r="Q1012" s="13"/>
      <c r="R1012" s="13"/>
      <c r="AE1012" s="13"/>
      <c r="AF1012" s="13"/>
      <c r="AG1012" s="13"/>
    </row>
    <row r="1013" spans="1:33" x14ac:dyDescent="0.25">
      <c r="A1013"/>
      <c r="C1013" s="13"/>
      <c r="D1013" s="13"/>
      <c r="Q1013" s="13"/>
      <c r="R1013" s="13"/>
      <c r="AE1013" s="13"/>
      <c r="AF1013" s="13"/>
      <c r="AG1013" s="13"/>
    </row>
    <row r="1014" spans="1:33" x14ac:dyDescent="0.25">
      <c r="A1014"/>
      <c r="C1014" s="13"/>
      <c r="D1014" s="13"/>
      <c r="Q1014" s="13"/>
      <c r="R1014" s="13"/>
      <c r="AE1014" s="13"/>
      <c r="AF1014" s="13"/>
      <c r="AG1014" s="13"/>
    </row>
    <row r="1015" spans="1:33" x14ac:dyDescent="0.25">
      <c r="A1015"/>
      <c r="C1015" s="13"/>
      <c r="D1015" s="13"/>
      <c r="Q1015" s="13"/>
      <c r="R1015" s="13"/>
      <c r="AE1015" s="13"/>
      <c r="AF1015" s="13"/>
      <c r="AG1015" s="13"/>
    </row>
    <row r="1016" spans="1:33" x14ac:dyDescent="0.25">
      <c r="A1016"/>
      <c r="C1016" s="13"/>
      <c r="D1016" s="13"/>
      <c r="Q1016" s="13"/>
      <c r="R1016" s="13"/>
      <c r="AE1016" s="13"/>
      <c r="AF1016" s="13"/>
      <c r="AG1016" s="13"/>
    </row>
    <row r="1017" spans="1:33" x14ac:dyDescent="0.25">
      <c r="A1017"/>
      <c r="C1017" s="13"/>
      <c r="D1017" s="13"/>
      <c r="Q1017" s="13"/>
      <c r="R1017" s="13"/>
      <c r="AE1017" s="13"/>
      <c r="AF1017" s="13"/>
      <c r="AG1017" s="13"/>
    </row>
    <row r="1018" spans="1:33" x14ac:dyDescent="0.25">
      <c r="A1018"/>
      <c r="C1018" s="13"/>
      <c r="D1018" s="13"/>
      <c r="Q1018" s="13"/>
      <c r="R1018" s="13"/>
      <c r="AE1018" s="13"/>
      <c r="AF1018" s="13"/>
      <c r="AG1018" s="13"/>
    </row>
    <row r="1019" spans="1:33" x14ac:dyDescent="0.25">
      <c r="A1019"/>
      <c r="C1019" s="13"/>
      <c r="D1019" s="13"/>
      <c r="Q1019" s="13"/>
      <c r="R1019" s="13"/>
      <c r="AE1019" s="13"/>
      <c r="AF1019" s="13"/>
      <c r="AG1019" s="13"/>
    </row>
    <row r="1020" spans="1:33" x14ac:dyDescent="0.25">
      <c r="A1020"/>
      <c r="C1020" s="13"/>
      <c r="D1020" s="13"/>
      <c r="Q1020" s="13"/>
      <c r="R1020" s="13"/>
      <c r="AE1020" s="13"/>
      <c r="AF1020" s="13"/>
      <c r="AG1020" s="13"/>
    </row>
    <row r="1021" spans="1:33" x14ac:dyDescent="0.25">
      <c r="A1021"/>
      <c r="C1021" s="13"/>
      <c r="D1021" s="13"/>
      <c r="Q1021" s="13"/>
      <c r="R1021" s="13"/>
      <c r="AE1021" s="13"/>
      <c r="AF1021" s="13"/>
      <c r="AG1021" s="13"/>
    </row>
    <row r="1022" spans="1:33" x14ac:dyDescent="0.25">
      <c r="A1022"/>
      <c r="C1022" s="13"/>
      <c r="D1022" s="13"/>
      <c r="Q1022" s="13"/>
      <c r="R1022" s="13"/>
      <c r="AE1022" s="13"/>
      <c r="AF1022" s="13"/>
      <c r="AG1022" s="13"/>
    </row>
    <row r="1023" spans="1:33" x14ac:dyDescent="0.25">
      <c r="A1023"/>
      <c r="C1023" s="13"/>
      <c r="D1023" s="13"/>
      <c r="Q1023" s="13"/>
      <c r="R1023" s="13"/>
      <c r="AE1023" s="13"/>
      <c r="AF1023" s="13"/>
      <c r="AG1023" s="13"/>
    </row>
    <row r="1024" spans="1:33" x14ac:dyDescent="0.25">
      <c r="A1024"/>
      <c r="C1024" s="13"/>
      <c r="D1024" s="13"/>
      <c r="Q1024" s="13"/>
      <c r="R1024" s="13"/>
      <c r="AE1024" s="13"/>
      <c r="AF1024" s="13"/>
      <c r="AG1024" s="13"/>
    </row>
    <row r="1025" spans="1:33" x14ac:dyDescent="0.25">
      <c r="A1025"/>
      <c r="C1025" s="13"/>
      <c r="D1025" s="13"/>
      <c r="Q1025" s="13"/>
      <c r="R1025" s="13"/>
      <c r="AE1025" s="13"/>
      <c r="AF1025" s="13"/>
      <c r="AG1025" s="13"/>
    </row>
    <row r="1026" spans="1:33" x14ac:dyDescent="0.25">
      <c r="A1026"/>
      <c r="C1026" s="13"/>
      <c r="D1026" s="13"/>
      <c r="Q1026" s="13"/>
      <c r="R1026" s="13"/>
      <c r="AE1026" s="13"/>
      <c r="AF1026" s="13"/>
      <c r="AG1026" s="13"/>
    </row>
    <row r="1027" spans="1:33" x14ac:dyDescent="0.25">
      <c r="A1027"/>
      <c r="C1027" s="13"/>
      <c r="D1027" s="13"/>
      <c r="Q1027" s="13"/>
      <c r="R1027" s="13"/>
      <c r="AE1027" s="13"/>
      <c r="AF1027" s="13"/>
      <c r="AG1027" s="13"/>
    </row>
    <row r="1028" spans="1:33" x14ac:dyDescent="0.25">
      <c r="A1028"/>
      <c r="C1028" s="13"/>
      <c r="D1028" s="13"/>
      <c r="Q1028" s="13"/>
      <c r="R1028" s="13"/>
      <c r="AE1028" s="13"/>
      <c r="AF1028" s="13"/>
      <c r="AG1028" s="13"/>
    </row>
    <row r="1029" spans="1:33" x14ac:dyDescent="0.25">
      <c r="A1029"/>
      <c r="C1029" s="13"/>
      <c r="D1029" s="13"/>
      <c r="Q1029" s="13"/>
      <c r="R1029" s="13"/>
      <c r="AE1029" s="13"/>
      <c r="AF1029" s="13"/>
      <c r="AG1029" s="13"/>
    </row>
    <row r="1030" spans="1:33" x14ac:dyDescent="0.25">
      <c r="A1030"/>
      <c r="C1030" s="13"/>
      <c r="D1030" s="13"/>
      <c r="Q1030" s="13"/>
      <c r="R1030" s="13"/>
      <c r="AE1030" s="13"/>
      <c r="AF1030" s="13"/>
      <c r="AG1030" s="13"/>
    </row>
    <row r="1031" spans="1:33" x14ac:dyDescent="0.25">
      <c r="A1031"/>
      <c r="C1031" s="13"/>
      <c r="D1031" s="13"/>
      <c r="Q1031" s="13"/>
      <c r="R1031" s="13"/>
      <c r="AE1031" s="13"/>
      <c r="AF1031" s="13"/>
      <c r="AG1031" s="13"/>
    </row>
    <row r="1032" spans="1:33" x14ac:dyDescent="0.25">
      <c r="A1032"/>
      <c r="C1032" s="13"/>
      <c r="D1032" s="13"/>
      <c r="Q1032" s="13"/>
      <c r="R1032" s="13"/>
      <c r="AE1032" s="13"/>
      <c r="AF1032" s="13"/>
      <c r="AG1032" s="13"/>
    </row>
    <row r="1033" spans="1:33" x14ac:dyDescent="0.25">
      <c r="A1033"/>
      <c r="C1033" s="13"/>
      <c r="D1033" s="13"/>
      <c r="Q1033" s="13"/>
      <c r="R1033" s="13"/>
      <c r="AE1033" s="13"/>
      <c r="AF1033" s="13"/>
      <c r="AG1033" s="13"/>
    </row>
    <row r="1034" spans="1:33" x14ac:dyDescent="0.25">
      <c r="A1034"/>
      <c r="C1034" s="13"/>
      <c r="D1034" s="13"/>
      <c r="Q1034" s="13"/>
      <c r="R1034" s="13"/>
      <c r="AE1034" s="13"/>
      <c r="AF1034" s="13"/>
      <c r="AG1034" s="13"/>
    </row>
    <row r="1035" spans="1:33" x14ac:dyDescent="0.25">
      <c r="A1035"/>
      <c r="C1035" s="13"/>
      <c r="D1035" s="13"/>
      <c r="Q1035" s="13"/>
      <c r="R1035" s="13"/>
      <c r="AE1035" s="13"/>
      <c r="AF1035" s="13"/>
      <c r="AG1035" s="13"/>
    </row>
    <row r="1036" spans="1:33" x14ac:dyDescent="0.25">
      <c r="A1036"/>
      <c r="C1036" s="13"/>
      <c r="D1036" s="13"/>
      <c r="Q1036" s="13"/>
      <c r="R1036" s="13"/>
      <c r="AE1036" s="13"/>
      <c r="AF1036" s="13"/>
      <c r="AG1036" s="13"/>
    </row>
    <row r="1037" spans="1:33" x14ac:dyDescent="0.25">
      <c r="A1037"/>
      <c r="C1037" s="13"/>
      <c r="D1037" s="13"/>
      <c r="Q1037" s="13"/>
      <c r="R1037" s="13"/>
      <c r="AE1037" s="13"/>
      <c r="AF1037" s="13"/>
      <c r="AG1037" s="13"/>
    </row>
    <row r="1038" spans="1:33" x14ac:dyDescent="0.25">
      <c r="A1038"/>
      <c r="C1038" s="13"/>
      <c r="D1038" s="13"/>
      <c r="Q1038" s="13"/>
      <c r="R1038" s="13"/>
      <c r="AE1038" s="13"/>
      <c r="AF1038" s="13"/>
      <c r="AG1038" s="13"/>
    </row>
    <row r="1039" spans="1:33" x14ac:dyDescent="0.25">
      <c r="A1039"/>
      <c r="C1039" s="13"/>
      <c r="D1039" s="13"/>
      <c r="Q1039" s="13"/>
      <c r="R1039" s="13"/>
      <c r="AE1039" s="13"/>
      <c r="AF1039" s="13"/>
      <c r="AG1039" s="13"/>
    </row>
    <row r="1040" spans="1:33" x14ac:dyDescent="0.25">
      <c r="A1040"/>
      <c r="C1040" s="13"/>
      <c r="D1040" s="13"/>
      <c r="Q1040" s="13"/>
      <c r="R1040" s="13"/>
      <c r="AE1040" s="13"/>
      <c r="AF1040" s="13"/>
      <c r="AG1040" s="13"/>
    </row>
    <row r="1041" spans="1:33" x14ac:dyDescent="0.25">
      <c r="A1041"/>
      <c r="C1041" s="13"/>
      <c r="D1041" s="13"/>
      <c r="Q1041" s="13"/>
      <c r="R1041" s="13"/>
      <c r="AE1041" s="13"/>
      <c r="AF1041" s="13"/>
      <c r="AG1041" s="13"/>
    </row>
    <row r="1042" spans="1:33" x14ac:dyDescent="0.25">
      <c r="A1042"/>
      <c r="C1042" s="13"/>
      <c r="D1042" s="13"/>
      <c r="Q1042" s="13"/>
      <c r="R1042" s="13"/>
      <c r="AE1042" s="13"/>
      <c r="AF1042" s="13"/>
      <c r="AG1042" s="13"/>
    </row>
    <row r="1043" spans="1:33" x14ac:dyDescent="0.25">
      <c r="A1043"/>
      <c r="C1043" s="13"/>
      <c r="D1043" s="13"/>
      <c r="Q1043" s="13"/>
      <c r="R1043" s="13"/>
      <c r="AE1043" s="13"/>
      <c r="AF1043" s="13"/>
      <c r="AG1043" s="13"/>
    </row>
    <row r="1044" spans="1:33" x14ac:dyDescent="0.25">
      <c r="A1044"/>
      <c r="C1044" s="13"/>
      <c r="D1044" s="13"/>
      <c r="Q1044" s="13"/>
      <c r="R1044" s="13"/>
      <c r="AE1044" s="13"/>
      <c r="AF1044" s="13"/>
      <c r="AG1044" s="13"/>
    </row>
    <row r="1045" spans="1:33" x14ac:dyDescent="0.25">
      <c r="A1045"/>
      <c r="C1045" s="13"/>
      <c r="D1045" s="13"/>
      <c r="Q1045" s="13"/>
      <c r="R1045" s="13"/>
      <c r="AE1045" s="13"/>
      <c r="AF1045" s="13"/>
      <c r="AG1045" s="13"/>
    </row>
    <row r="1046" spans="1:33" x14ac:dyDescent="0.25">
      <c r="A1046"/>
      <c r="C1046" s="13"/>
      <c r="D1046" s="13"/>
      <c r="Q1046" s="13"/>
      <c r="R1046" s="13"/>
      <c r="AE1046" s="13"/>
      <c r="AF1046" s="13"/>
      <c r="AG1046" s="13"/>
    </row>
    <row r="1047" spans="1:33" x14ac:dyDescent="0.25">
      <c r="A1047"/>
      <c r="C1047" s="13"/>
      <c r="D1047" s="13"/>
      <c r="Q1047" s="13"/>
      <c r="R1047" s="13"/>
      <c r="AE1047" s="13"/>
      <c r="AF1047" s="13"/>
      <c r="AG1047" s="13"/>
    </row>
    <row r="1048" spans="1:33" x14ac:dyDescent="0.25">
      <c r="A1048"/>
      <c r="C1048" s="13"/>
      <c r="D1048" s="13"/>
      <c r="Q1048" s="13"/>
      <c r="R1048" s="13"/>
      <c r="AE1048" s="13"/>
      <c r="AF1048" s="13"/>
      <c r="AG1048" s="13"/>
    </row>
    <row r="1049" spans="1:33" x14ac:dyDescent="0.25">
      <c r="A1049"/>
      <c r="C1049" s="13"/>
      <c r="D1049" s="13"/>
      <c r="Q1049" s="13"/>
      <c r="R1049" s="13"/>
      <c r="AE1049" s="13"/>
      <c r="AF1049" s="13"/>
      <c r="AG1049" s="13"/>
    </row>
    <row r="1050" spans="1:33" x14ac:dyDescent="0.25">
      <c r="A1050"/>
      <c r="C1050" s="13"/>
      <c r="D1050" s="13"/>
      <c r="Q1050" s="13"/>
      <c r="R1050" s="13"/>
      <c r="AE1050" s="13"/>
      <c r="AF1050" s="13"/>
      <c r="AG1050" s="13"/>
    </row>
    <row r="1051" spans="1:33" x14ac:dyDescent="0.25">
      <c r="A1051"/>
      <c r="C1051" s="13"/>
      <c r="D1051" s="13"/>
      <c r="Q1051" s="13"/>
      <c r="R1051" s="13"/>
      <c r="AE1051" s="13"/>
      <c r="AF1051" s="13"/>
      <c r="AG1051" s="13"/>
    </row>
    <row r="1052" spans="1:33" x14ac:dyDescent="0.25">
      <c r="A1052"/>
      <c r="C1052" s="13"/>
      <c r="D1052" s="13"/>
      <c r="Q1052" s="13"/>
      <c r="R1052" s="13"/>
      <c r="AE1052" s="13"/>
      <c r="AF1052" s="13"/>
      <c r="AG1052" s="13"/>
    </row>
    <row r="1053" spans="1:33" x14ac:dyDescent="0.25">
      <c r="A1053"/>
      <c r="C1053" s="13"/>
      <c r="D1053" s="13"/>
      <c r="Q1053" s="13"/>
      <c r="R1053" s="13"/>
      <c r="AE1053" s="13"/>
      <c r="AF1053" s="13"/>
      <c r="AG1053" s="13"/>
    </row>
    <row r="1054" spans="1:33" x14ac:dyDescent="0.25">
      <c r="A1054"/>
      <c r="C1054" s="13"/>
      <c r="D1054" s="13"/>
      <c r="Q1054" s="13"/>
      <c r="R1054" s="13"/>
      <c r="AE1054" s="13"/>
      <c r="AF1054" s="13"/>
      <c r="AG1054" s="13"/>
    </row>
    <row r="1055" spans="1:33" x14ac:dyDescent="0.25">
      <c r="A1055"/>
      <c r="C1055" s="13"/>
      <c r="D1055" s="13"/>
      <c r="Q1055" s="13"/>
      <c r="R1055" s="13"/>
      <c r="AE1055" s="13"/>
      <c r="AF1055" s="13"/>
      <c r="AG1055" s="13"/>
    </row>
    <row r="1056" spans="1:33" x14ac:dyDescent="0.25">
      <c r="A1056"/>
      <c r="C1056" s="13"/>
      <c r="D1056" s="13"/>
      <c r="Q1056" s="13"/>
      <c r="R1056" s="13"/>
      <c r="AE1056" s="13"/>
      <c r="AF1056" s="13"/>
      <c r="AG1056" s="13"/>
    </row>
    <row r="1057" spans="1:33" x14ac:dyDescent="0.25">
      <c r="A1057"/>
      <c r="C1057" s="13"/>
      <c r="D1057" s="13"/>
      <c r="Q1057" s="13"/>
      <c r="R1057" s="13"/>
      <c r="AE1057" s="13"/>
      <c r="AF1057" s="13"/>
      <c r="AG1057" s="13"/>
    </row>
    <row r="1058" spans="1:33" x14ac:dyDescent="0.25">
      <c r="A1058"/>
      <c r="C1058" s="13"/>
      <c r="D1058" s="13"/>
      <c r="Q1058" s="13"/>
      <c r="R1058" s="13"/>
      <c r="AE1058" s="13"/>
      <c r="AF1058" s="13"/>
      <c r="AG1058" s="13"/>
    </row>
    <row r="1059" spans="1:33" x14ac:dyDescent="0.25">
      <c r="A1059"/>
      <c r="C1059" s="13"/>
      <c r="D1059" s="13"/>
      <c r="Q1059" s="13"/>
      <c r="R1059" s="13"/>
      <c r="AE1059" s="13"/>
      <c r="AF1059" s="13"/>
      <c r="AG1059" s="13"/>
    </row>
    <row r="1060" spans="1:33" x14ac:dyDescent="0.25">
      <c r="A1060"/>
      <c r="C1060" s="13"/>
      <c r="D1060" s="13"/>
      <c r="Q1060" s="13"/>
      <c r="R1060" s="13"/>
      <c r="AE1060" s="13"/>
      <c r="AF1060" s="13"/>
      <c r="AG1060" s="13"/>
    </row>
    <row r="1061" spans="1:33" x14ac:dyDescent="0.25">
      <c r="A1061"/>
      <c r="D1061" s="13"/>
      <c r="R1061" s="13"/>
      <c r="AF1061" s="13"/>
      <c r="AG1061" s="13"/>
    </row>
    <row r="1062" spans="1:33" x14ac:dyDescent="0.25">
      <c r="A1062"/>
      <c r="D1062" s="13"/>
      <c r="R1062" s="13"/>
      <c r="AF1062" s="13"/>
      <c r="AG1062" s="13"/>
    </row>
    <row r="1063" spans="1:33" x14ac:dyDescent="0.25">
      <c r="A1063"/>
      <c r="D1063" s="13"/>
      <c r="R1063" s="13"/>
      <c r="AF1063" s="13"/>
      <c r="AG1063" s="13"/>
    </row>
    <row r="1064" spans="1:33" x14ac:dyDescent="0.25">
      <c r="A1064"/>
      <c r="D1064" s="13"/>
      <c r="R1064" s="13"/>
      <c r="AF1064" s="13"/>
      <c r="AG1064" s="13"/>
    </row>
    <row r="1065" spans="1:33" x14ac:dyDescent="0.25">
      <c r="A1065"/>
      <c r="D1065" s="13"/>
      <c r="R1065" s="13"/>
      <c r="AF1065" s="13"/>
      <c r="AG1065" s="13"/>
    </row>
    <row r="1066" spans="1:33" x14ac:dyDescent="0.25">
      <c r="A1066"/>
      <c r="D1066" s="13"/>
      <c r="R1066" s="13"/>
      <c r="AF1066" s="13"/>
      <c r="AG1066" s="13"/>
    </row>
    <row r="1067" spans="1:33" x14ac:dyDescent="0.25">
      <c r="A1067"/>
      <c r="D1067" s="13"/>
      <c r="R1067" s="13"/>
      <c r="AF1067" s="13"/>
      <c r="AG1067" s="13"/>
    </row>
    <row r="1068" spans="1:33" x14ac:dyDescent="0.25">
      <c r="A1068"/>
      <c r="D1068" s="13"/>
      <c r="R1068" s="13"/>
      <c r="AF1068" s="13"/>
      <c r="AG1068" s="13"/>
    </row>
    <row r="1069" spans="1:33" x14ac:dyDescent="0.25">
      <c r="A1069"/>
      <c r="D1069" s="13"/>
      <c r="R1069" s="13"/>
      <c r="AF1069" s="13"/>
      <c r="AG1069" s="13"/>
    </row>
    <row r="1070" spans="1:33" x14ac:dyDescent="0.25">
      <c r="A1070"/>
      <c r="D1070" s="13"/>
      <c r="R1070" s="13"/>
      <c r="AF1070" s="13"/>
      <c r="AG1070" s="13"/>
    </row>
    <row r="1071" spans="1:33" x14ac:dyDescent="0.25">
      <c r="A1071"/>
      <c r="D1071" s="13"/>
      <c r="R1071" s="13"/>
      <c r="AF1071" s="13"/>
      <c r="AG1071" s="13"/>
    </row>
    <row r="1072" spans="1:33" x14ac:dyDescent="0.25">
      <c r="A1072"/>
      <c r="D1072" s="13"/>
      <c r="R1072" s="13"/>
      <c r="AF1072" s="13"/>
      <c r="AG1072" s="13"/>
    </row>
    <row r="1073" spans="1:33" x14ac:dyDescent="0.25">
      <c r="A1073"/>
      <c r="D1073" s="13"/>
      <c r="R1073" s="13"/>
      <c r="AF1073" s="13"/>
      <c r="AG1073" s="13"/>
    </row>
    <row r="1074" spans="1:33" x14ac:dyDescent="0.25">
      <c r="A1074"/>
      <c r="D1074" s="13"/>
      <c r="R1074" s="13"/>
      <c r="AF1074" s="13"/>
      <c r="AG1074" s="13"/>
    </row>
    <row r="1075" spans="1:33" x14ac:dyDescent="0.25">
      <c r="A1075"/>
      <c r="D1075" s="13"/>
      <c r="R1075" s="13"/>
      <c r="AF1075" s="13"/>
      <c r="AG1075" s="13"/>
    </row>
    <row r="1076" spans="1:33" x14ac:dyDescent="0.25">
      <c r="A1076"/>
      <c r="D1076" s="13"/>
      <c r="R1076" s="13"/>
      <c r="AF1076" s="13"/>
      <c r="AG1076" s="13"/>
    </row>
    <row r="1077" spans="1:33" x14ac:dyDescent="0.25">
      <c r="A1077"/>
      <c r="D1077" s="13"/>
      <c r="R1077" s="13"/>
      <c r="AF1077" s="13"/>
      <c r="AG1077" s="13"/>
    </row>
    <row r="1078" spans="1:33" x14ac:dyDescent="0.25">
      <c r="A1078"/>
      <c r="D1078" s="13"/>
      <c r="R1078" s="13"/>
      <c r="AF1078" s="13"/>
      <c r="AG1078" s="13"/>
    </row>
    <row r="1079" spans="1:33" x14ac:dyDescent="0.25">
      <c r="A1079"/>
      <c r="D1079" s="13"/>
      <c r="R1079" s="13"/>
      <c r="AF1079" s="13"/>
      <c r="AG1079" s="13"/>
    </row>
    <row r="1080" spans="1:33" x14ac:dyDescent="0.25">
      <c r="A1080"/>
      <c r="D1080" s="13"/>
      <c r="R1080" s="13"/>
      <c r="AF1080" s="13"/>
      <c r="AG1080" s="13"/>
    </row>
    <row r="1081" spans="1:33" x14ac:dyDescent="0.25">
      <c r="A1081"/>
      <c r="D1081" s="13"/>
      <c r="R1081" s="13"/>
      <c r="AF1081" s="13"/>
      <c r="AG1081" s="13"/>
    </row>
    <row r="1082" spans="1:33" x14ac:dyDescent="0.25">
      <c r="A1082"/>
      <c r="D1082" s="13"/>
      <c r="R1082" s="13"/>
      <c r="AF1082" s="13"/>
      <c r="AG1082" s="13"/>
    </row>
    <row r="1083" spans="1:33" x14ac:dyDescent="0.25">
      <c r="A1083"/>
      <c r="D1083" s="13"/>
      <c r="R1083" s="13"/>
      <c r="AF1083" s="13"/>
      <c r="AG1083" s="13"/>
    </row>
    <row r="1084" spans="1:33" x14ac:dyDescent="0.25">
      <c r="A1084"/>
      <c r="D1084" s="13"/>
      <c r="R1084" s="13"/>
      <c r="AF1084" s="13"/>
      <c r="AG1084" s="13"/>
    </row>
    <row r="1085" spans="1:33" x14ac:dyDescent="0.25">
      <c r="A1085"/>
      <c r="D1085" s="13"/>
      <c r="R1085" s="13"/>
      <c r="AF1085" s="13"/>
      <c r="AG1085" s="13"/>
    </row>
    <row r="1086" spans="1:33" x14ac:dyDescent="0.25">
      <c r="A1086"/>
      <c r="D1086" s="13"/>
      <c r="R1086" s="13"/>
      <c r="AF1086" s="13"/>
      <c r="AG1086" s="13"/>
    </row>
    <row r="1087" spans="1:33" x14ac:dyDescent="0.25">
      <c r="A1087"/>
      <c r="D1087" s="13"/>
      <c r="R1087" s="13"/>
      <c r="AF1087" s="13"/>
      <c r="AG1087" s="13"/>
    </row>
    <row r="1088" spans="1:33" x14ac:dyDescent="0.25">
      <c r="A1088"/>
      <c r="D1088" s="13"/>
      <c r="R1088" s="13"/>
      <c r="AF1088" s="13"/>
      <c r="AG1088" s="13"/>
    </row>
    <row r="1089" spans="1:33" x14ac:dyDescent="0.25">
      <c r="A1089"/>
      <c r="D1089" s="13"/>
      <c r="R1089" s="13"/>
      <c r="AF1089" s="13"/>
      <c r="AG1089" s="13"/>
    </row>
    <row r="1090" spans="1:33" x14ac:dyDescent="0.25">
      <c r="A1090"/>
      <c r="D1090" s="13"/>
      <c r="R1090" s="13"/>
      <c r="AF1090" s="13"/>
      <c r="AG1090" s="13"/>
    </row>
    <row r="1091" spans="1:33" x14ac:dyDescent="0.25">
      <c r="A1091"/>
      <c r="D1091" s="13"/>
      <c r="R1091" s="13"/>
      <c r="AF1091" s="13"/>
      <c r="AG1091" s="13"/>
    </row>
    <row r="1092" spans="1:33" x14ac:dyDescent="0.25">
      <c r="A1092"/>
      <c r="D1092" s="13"/>
      <c r="R1092" s="13"/>
      <c r="AF1092" s="13"/>
      <c r="AG1092" s="13"/>
    </row>
    <row r="1093" spans="1:33" x14ac:dyDescent="0.25">
      <c r="A1093"/>
      <c r="D1093" s="13"/>
      <c r="R1093" s="13"/>
      <c r="AF1093" s="13"/>
      <c r="AG1093" s="13"/>
    </row>
    <row r="1094" spans="1:33" x14ac:dyDescent="0.25">
      <c r="A1094"/>
      <c r="D1094" s="13"/>
      <c r="R1094" s="13"/>
      <c r="AF1094" s="13"/>
      <c r="AG1094" s="13"/>
    </row>
    <row r="1095" spans="1:33" x14ac:dyDescent="0.25">
      <c r="A1095"/>
      <c r="D1095" s="13"/>
      <c r="R1095" s="13"/>
      <c r="AF1095" s="13"/>
      <c r="AG1095" s="13"/>
    </row>
    <row r="1096" spans="1:33" x14ac:dyDescent="0.25">
      <c r="A1096"/>
      <c r="D1096" s="13"/>
      <c r="R1096" s="13"/>
      <c r="AF1096" s="13"/>
      <c r="AG1096" s="13"/>
    </row>
    <row r="1097" spans="1:33" x14ac:dyDescent="0.25">
      <c r="A1097"/>
      <c r="D1097" s="13"/>
      <c r="R1097" s="13"/>
      <c r="AF1097" s="13"/>
      <c r="AG1097" s="13"/>
    </row>
    <row r="1098" spans="1:33" x14ac:dyDescent="0.25">
      <c r="A1098"/>
      <c r="D1098" s="13"/>
      <c r="R1098" s="13"/>
      <c r="AF1098" s="13"/>
      <c r="AG1098" s="13"/>
    </row>
    <row r="1099" spans="1:33" x14ac:dyDescent="0.25">
      <c r="A1099"/>
      <c r="D1099" s="13"/>
      <c r="R1099" s="13"/>
      <c r="AF1099" s="13"/>
      <c r="AG1099" s="13"/>
    </row>
    <row r="1100" spans="1:33" x14ac:dyDescent="0.25">
      <c r="A1100"/>
      <c r="D1100" s="13"/>
      <c r="R1100" s="13"/>
      <c r="AF1100" s="13"/>
      <c r="AG1100" s="13"/>
    </row>
    <row r="1101" spans="1:33" x14ac:dyDescent="0.25">
      <c r="A1101"/>
      <c r="D1101" s="13"/>
      <c r="R1101" s="13"/>
      <c r="AF1101" s="13"/>
      <c r="AG1101" s="13"/>
    </row>
    <row r="1102" spans="1:33" x14ac:dyDescent="0.25">
      <c r="A1102"/>
      <c r="D1102" s="13"/>
      <c r="R1102" s="13"/>
      <c r="AF1102" s="13"/>
      <c r="AG1102" s="13"/>
    </row>
    <row r="1103" spans="1:33" x14ac:dyDescent="0.25">
      <c r="A1103"/>
      <c r="D1103" s="13"/>
      <c r="R1103" s="13"/>
      <c r="AF1103" s="13"/>
      <c r="AG1103" s="13"/>
    </row>
    <row r="1104" spans="1:33" x14ac:dyDescent="0.25">
      <c r="A1104"/>
      <c r="D1104" s="13"/>
      <c r="R1104" s="13"/>
      <c r="AF1104" s="13"/>
      <c r="AG1104" s="13"/>
    </row>
    <row r="1105" spans="1:33" x14ac:dyDescent="0.25">
      <c r="A1105"/>
      <c r="D1105" s="13"/>
      <c r="R1105" s="13"/>
      <c r="AF1105" s="13"/>
      <c r="AG1105" s="13"/>
    </row>
    <row r="1106" spans="1:33" x14ac:dyDescent="0.25">
      <c r="A1106"/>
      <c r="D1106" s="13"/>
      <c r="R1106" s="13"/>
      <c r="AF1106" s="13"/>
      <c r="AG1106" s="13"/>
    </row>
    <row r="1107" spans="1:33" x14ac:dyDescent="0.25">
      <c r="A1107"/>
      <c r="D1107" s="13"/>
      <c r="R1107" s="13"/>
      <c r="AF1107" s="13"/>
      <c r="AG1107" s="13"/>
    </row>
    <row r="1108" spans="1:33" x14ac:dyDescent="0.25">
      <c r="A1108"/>
      <c r="D1108" s="13"/>
      <c r="R1108" s="13"/>
      <c r="AF1108" s="13"/>
      <c r="AG1108" s="13"/>
    </row>
    <row r="1109" spans="1:33" x14ac:dyDescent="0.25">
      <c r="A1109"/>
      <c r="D1109" s="13"/>
      <c r="R1109" s="13"/>
      <c r="AF1109" s="13"/>
      <c r="AG1109" s="13"/>
    </row>
    <row r="1110" spans="1:33" x14ac:dyDescent="0.25">
      <c r="A1110"/>
      <c r="D1110" s="13"/>
      <c r="R1110" s="13"/>
      <c r="AF1110" s="13"/>
      <c r="AG1110" s="13"/>
    </row>
    <row r="1111" spans="1:33" x14ac:dyDescent="0.25">
      <c r="A1111"/>
      <c r="D1111" s="13"/>
      <c r="R1111" s="13"/>
      <c r="AF1111" s="13"/>
      <c r="AG1111" s="13"/>
    </row>
    <row r="1112" spans="1:33" x14ac:dyDescent="0.25">
      <c r="A1112"/>
      <c r="D1112" s="13"/>
      <c r="R1112" s="13"/>
      <c r="AF1112" s="13"/>
      <c r="AG1112" s="13"/>
    </row>
    <row r="1113" spans="1:33" x14ac:dyDescent="0.25">
      <c r="A1113"/>
      <c r="D1113" s="13"/>
      <c r="R1113" s="13"/>
      <c r="AF1113" s="13"/>
      <c r="AG1113" s="13"/>
    </row>
    <row r="1114" spans="1:33" x14ac:dyDescent="0.25">
      <c r="A1114"/>
      <c r="D1114" s="13"/>
      <c r="R1114" s="13"/>
      <c r="AF1114" s="13"/>
      <c r="AG1114" s="13"/>
    </row>
    <row r="1115" spans="1:33" x14ac:dyDescent="0.25">
      <c r="A1115"/>
      <c r="D1115" s="13"/>
      <c r="R1115" s="13"/>
      <c r="AF1115" s="13"/>
      <c r="AG1115" s="13"/>
    </row>
    <row r="1116" spans="1:33" x14ac:dyDescent="0.25">
      <c r="A1116"/>
      <c r="D1116" s="13"/>
      <c r="R1116" s="13"/>
      <c r="AF1116" s="13"/>
      <c r="AG1116" s="13"/>
    </row>
    <row r="1117" spans="1:33" x14ac:dyDescent="0.25">
      <c r="A1117"/>
      <c r="D1117" s="13"/>
      <c r="R1117" s="13"/>
      <c r="AF1117" s="13"/>
      <c r="AG1117" s="13"/>
    </row>
    <row r="1118" spans="1:33" x14ac:dyDescent="0.25">
      <c r="A1118"/>
      <c r="D1118" s="13"/>
      <c r="R1118" s="13"/>
      <c r="AF1118" s="13"/>
      <c r="AG1118" s="13"/>
    </row>
    <row r="1119" spans="1:33" x14ac:dyDescent="0.25">
      <c r="A1119"/>
      <c r="D1119" s="13"/>
      <c r="R1119" s="13"/>
      <c r="AF1119" s="13"/>
      <c r="AG1119" s="13"/>
    </row>
    <row r="1120" spans="1:33" x14ac:dyDescent="0.25">
      <c r="A1120"/>
      <c r="D1120" s="13"/>
      <c r="R1120" s="13"/>
      <c r="AF1120" s="13"/>
      <c r="AG1120" s="13"/>
    </row>
    <row r="1121" spans="1:33" x14ac:dyDescent="0.25">
      <c r="A1121"/>
      <c r="D1121" s="13"/>
      <c r="R1121" s="13"/>
      <c r="AF1121" s="13"/>
      <c r="AG1121" s="13"/>
    </row>
    <row r="1122" spans="1:33" x14ac:dyDescent="0.25">
      <c r="A1122"/>
      <c r="D1122" s="13"/>
      <c r="R1122" s="13"/>
      <c r="AF1122" s="13"/>
      <c r="AG1122" s="13"/>
    </row>
    <row r="1123" spans="1:33" x14ac:dyDescent="0.25">
      <c r="A1123"/>
      <c r="D1123" s="13"/>
      <c r="R1123" s="13"/>
      <c r="AF1123" s="13"/>
      <c r="AG1123" s="13"/>
    </row>
    <row r="1124" spans="1:33" x14ac:dyDescent="0.25">
      <c r="A1124"/>
      <c r="D1124" s="13"/>
      <c r="R1124" s="13"/>
      <c r="AF1124" s="13"/>
      <c r="AG1124" s="13"/>
    </row>
    <row r="1125" spans="1:33" x14ac:dyDescent="0.25">
      <c r="A1125"/>
      <c r="D1125" s="13"/>
      <c r="R1125" s="13"/>
      <c r="AF1125" s="13"/>
      <c r="AG1125" s="13"/>
    </row>
    <row r="1126" spans="1:33" x14ac:dyDescent="0.25">
      <c r="A1126"/>
      <c r="D1126" s="13"/>
      <c r="R1126" s="13"/>
      <c r="AF1126" s="13"/>
      <c r="AG1126" s="13"/>
    </row>
    <row r="1127" spans="1:33" x14ac:dyDescent="0.25">
      <c r="A1127"/>
      <c r="D1127" s="13"/>
      <c r="R1127" s="13"/>
      <c r="AF1127" s="13"/>
      <c r="AG1127" s="13"/>
    </row>
    <row r="1128" spans="1:33" x14ac:dyDescent="0.25">
      <c r="A1128"/>
      <c r="D1128" s="13"/>
      <c r="R1128" s="13"/>
      <c r="AF1128" s="13"/>
      <c r="AG1128" s="13"/>
    </row>
    <row r="1129" spans="1:33" x14ac:dyDescent="0.25">
      <c r="A1129"/>
      <c r="D1129" s="13"/>
      <c r="R1129" s="13"/>
      <c r="AF1129" s="13"/>
      <c r="AG1129" s="13"/>
    </row>
    <row r="1130" spans="1:33" x14ac:dyDescent="0.25">
      <c r="A1130"/>
      <c r="D1130" s="13"/>
      <c r="R1130" s="13"/>
      <c r="AF1130" s="13"/>
      <c r="AG1130" s="13"/>
    </row>
    <row r="1131" spans="1:33" x14ac:dyDescent="0.25">
      <c r="A1131"/>
      <c r="D1131" s="13"/>
      <c r="R1131" s="13"/>
      <c r="AF1131" s="13"/>
      <c r="AG1131" s="13"/>
    </row>
    <row r="1132" spans="1:33" x14ac:dyDescent="0.25">
      <c r="A1132"/>
      <c r="D1132" s="13"/>
      <c r="R1132" s="13"/>
      <c r="AF1132" s="13"/>
      <c r="AG1132" s="13"/>
    </row>
    <row r="1133" spans="1:33" x14ac:dyDescent="0.25">
      <c r="A1133"/>
      <c r="D1133" s="13"/>
      <c r="R1133" s="13"/>
      <c r="AF1133" s="13"/>
      <c r="AG1133" s="13"/>
    </row>
    <row r="1134" spans="1:33" x14ac:dyDescent="0.25">
      <c r="A1134"/>
      <c r="D1134" s="13"/>
      <c r="R1134" s="13"/>
      <c r="AF1134" s="13"/>
      <c r="AG1134" s="13"/>
    </row>
    <row r="1135" spans="1:33" x14ac:dyDescent="0.25">
      <c r="A1135"/>
      <c r="D1135" s="13"/>
      <c r="R1135" s="13"/>
      <c r="AF1135" s="13"/>
      <c r="AG1135" s="13"/>
    </row>
    <row r="1136" spans="1:33" x14ac:dyDescent="0.25">
      <c r="A1136"/>
      <c r="D1136" s="13"/>
      <c r="R1136" s="13"/>
      <c r="AF1136" s="13"/>
      <c r="AG1136" s="13"/>
    </row>
    <row r="1137" spans="1:33" x14ac:dyDescent="0.25">
      <c r="A1137"/>
      <c r="D1137" s="13"/>
      <c r="R1137" s="13"/>
      <c r="AF1137" s="13"/>
      <c r="AG1137" s="13"/>
    </row>
    <row r="1138" spans="1:33" x14ac:dyDescent="0.25">
      <c r="A1138"/>
      <c r="D1138" s="13"/>
      <c r="R1138" s="13"/>
      <c r="AF1138" s="13"/>
      <c r="AG1138" s="13"/>
    </row>
    <row r="1139" spans="1:33" x14ac:dyDescent="0.25">
      <c r="A1139"/>
      <c r="D1139" s="13"/>
      <c r="R1139" s="13"/>
      <c r="AF1139" s="13"/>
      <c r="AG1139" s="13"/>
    </row>
    <row r="1140" spans="1:33" x14ac:dyDescent="0.25">
      <c r="A1140"/>
      <c r="D1140" s="13"/>
      <c r="R1140" s="13"/>
      <c r="AF1140" s="13"/>
      <c r="AG1140" s="13"/>
    </row>
    <row r="1141" spans="1:33" x14ac:dyDescent="0.25">
      <c r="A1141"/>
      <c r="D1141" s="13"/>
      <c r="R1141" s="13"/>
      <c r="AF1141" s="13"/>
      <c r="AG1141" s="13"/>
    </row>
    <row r="1142" spans="1:33" x14ac:dyDescent="0.25">
      <c r="A1142"/>
      <c r="D1142" s="13"/>
      <c r="R1142" s="13"/>
      <c r="AF1142" s="13"/>
      <c r="AG1142" s="13"/>
    </row>
    <row r="1143" spans="1:33" x14ac:dyDescent="0.25">
      <c r="A1143"/>
      <c r="D1143" s="13"/>
      <c r="R1143" s="13"/>
      <c r="AF1143" s="13"/>
      <c r="AG1143" s="13"/>
    </row>
    <row r="1144" spans="1:33" x14ac:dyDescent="0.25">
      <c r="A1144"/>
      <c r="D1144" s="13"/>
      <c r="R1144" s="13"/>
      <c r="AF1144" s="13"/>
      <c r="AG1144" s="13"/>
    </row>
    <row r="1145" spans="1:33" x14ac:dyDescent="0.25">
      <c r="A1145"/>
      <c r="D1145" s="13"/>
      <c r="R1145" s="13"/>
      <c r="AF1145" s="13"/>
      <c r="AG1145" s="13"/>
    </row>
    <row r="1146" spans="1:33" x14ac:dyDescent="0.25">
      <c r="A1146"/>
      <c r="D1146" s="13"/>
      <c r="R1146" s="13"/>
      <c r="AF1146" s="13"/>
      <c r="AG1146" s="13"/>
    </row>
    <row r="1147" spans="1:33" x14ac:dyDescent="0.25">
      <c r="A1147"/>
      <c r="D1147" s="13"/>
      <c r="R1147" s="13"/>
      <c r="AF1147" s="13"/>
      <c r="AG1147" s="13"/>
    </row>
    <row r="1148" spans="1:33" x14ac:dyDescent="0.25">
      <c r="A1148"/>
      <c r="D1148" s="13"/>
      <c r="R1148" s="13"/>
      <c r="AF1148" s="13"/>
      <c r="AG1148" s="13"/>
    </row>
    <row r="1149" spans="1:33" x14ac:dyDescent="0.25">
      <c r="A1149"/>
      <c r="D1149" s="13"/>
      <c r="R1149" s="13"/>
      <c r="AF1149" s="13"/>
      <c r="AG1149" s="13"/>
    </row>
    <row r="1150" spans="1:33" x14ac:dyDescent="0.25">
      <c r="A1150"/>
      <c r="D1150" s="13"/>
      <c r="R1150" s="13"/>
      <c r="AF1150" s="13"/>
      <c r="AG1150" s="13"/>
    </row>
    <row r="1151" spans="1:33" x14ac:dyDescent="0.25">
      <c r="A1151"/>
      <c r="D1151" s="13"/>
      <c r="R1151" s="13"/>
      <c r="AF1151" s="13"/>
      <c r="AG1151" s="13"/>
    </row>
    <row r="1152" spans="1:33" x14ac:dyDescent="0.25">
      <c r="A1152"/>
      <c r="D1152" s="13"/>
      <c r="R1152" s="13"/>
      <c r="AF1152" s="13"/>
      <c r="AG1152" s="13"/>
    </row>
    <row r="1153" spans="1:33" x14ac:dyDescent="0.25">
      <c r="A1153"/>
      <c r="D1153" s="13"/>
      <c r="R1153" s="13"/>
      <c r="AF1153" s="13"/>
      <c r="AG1153" s="13"/>
    </row>
    <row r="1154" spans="1:33" x14ac:dyDescent="0.25">
      <c r="A1154"/>
      <c r="D1154" s="13"/>
      <c r="R1154" s="13"/>
      <c r="AF1154" s="13"/>
      <c r="AG1154" s="13"/>
    </row>
    <row r="1155" spans="1:33" x14ac:dyDescent="0.25">
      <c r="A1155"/>
      <c r="D1155" s="13"/>
      <c r="R1155" s="13"/>
      <c r="AF1155" s="13"/>
      <c r="AG1155" s="13"/>
    </row>
    <row r="1156" spans="1:33" x14ac:dyDescent="0.25">
      <c r="A1156"/>
      <c r="D1156" s="13"/>
      <c r="R1156" s="13"/>
      <c r="AF1156" s="13"/>
      <c r="AG1156" s="13"/>
    </row>
    <row r="1157" spans="1:33" x14ac:dyDescent="0.25">
      <c r="A1157"/>
      <c r="D1157" s="13"/>
      <c r="R1157" s="13"/>
      <c r="AF1157" s="13"/>
      <c r="AG1157" s="13"/>
    </row>
    <row r="1158" spans="1:33" x14ac:dyDescent="0.25">
      <c r="A1158"/>
      <c r="D1158" s="13"/>
      <c r="R1158" s="13"/>
      <c r="AF1158" s="13"/>
      <c r="AG1158" s="13"/>
    </row>
    <row r="1159" spans="1:33" x14ac:dyDescent="0.25">
      <c r="A1159"/>
      <c r="D1159" s="13"/>
      <c r="R1159" s="13"/>
      <c r="AF1159" s="13"/>
      <c r="AG1159" s="13"/>
    </row>
    <row r="1160" spans="1:33" x14ac:dyDescent="0.25">
      <c r="A1160"/>
      <c r="D1160" s="13"/>
      <c r="R1160" s="13"/>
      <c r="AF1160" s="13"/>
      <c r="AG1160" s="13"/>
    </row>
    <row r="1161" spans="1:33" x14ac:dyDescent="0.25">
      <c r="A1161"/>
      <c r="D1161" s="13"/>
      <c r="R1161" s="13"/>
      <c r="AF1161" s="13"/>
      <c r="AG1161" s="13"/>
    </row>
    <row r="1162" spans="1:33" x14ac:dyDescent="0.25">
      <c r="A1162"/>
      <c r="D1162" s="13"/>
      <c r="R1162" s="13"/>
      <c r="AF1162" s="13"/>
      <c r="AG1162" s="13"/>
    </row>
    <row r="1163" spans="1:33" x14ac:dyDescent="0.25">
      <c r="A1163"/>
      <c r="D1163" s="13"/>
      <c r="R1163" s="13"/>
      <c r="AF1163" s="13"/>
      <c r="AG1163" s="13"/>
    </row>
    <row r="1164" spans="1:33" x14ac:dyDescent="0.25">
      <c r="A1164"/>
      <c r="D1164" s="13"/>
      <c r="R1164" s="13"/>
      <c r="AF1164" s="13"/>
      <c r="AG1164" s="13"/>
    </row>
    <row r="1165" spans="1:33" x14ac:dyDescent="0.25">
      <c r="A1165"/>
      <c r="D1165" s="13"/>
      <c r="R1165" s="13"/>
      <c r="AF1165" s="13"/>
      <c r="AG1165" s="13"/>
    </row>
    <row r="1166" spans="1:33" x14ac:dyDescent="0.25">
      <c r="A1166"/>
      <c r="D1166" s="13"/>
      <c r="R1166" s="13"/>
      <c r="AF1166" s="13"/>
      <c r="AG1166" s="13"/>
    </row>
    <row r="1167" spans="1:33" x14ac:dyDescent="0.25">
      <c r="A1167"/>
      <c r="D1167" s="13"/>
      <c r="R1167" s="13"/>
      <c r="AF1167" s="13"/>
      <c r="AG1167" s="13"/>
    </row>
    <row r="1168" spans="1:33" x14ac:dyDescent="0.25">
      <c r="A1168"/>
      <c r="D1168" s="13"/>
      <c r="R1168" s="13"/>
      <c r="AF1168" s="13"/>
      <c r="AG1168" s="13"/>
    </row>
    <row r="1169" spans="1:33" x14ac:dyDescent="0.25">
      <c r="A1169"/>
      <c r="D1169" s="13"/>
      <c r="R1169" s="13"/>
      <c r="AF1169" s="13"/>
      <c r="AG1169" s="13"/>
    </row>
    <row r="1170" spans="1:33" x14ac:dyDescent="0.25">
      <c r="A1170"/>
      <c r="D1170" s="13"/>
      <c r="R1170" s="13"/>
      <c r="AF1170" s="13"/>
      <c r="AG1170" s="13"/>
    </row>
    <row r="1171" spans="1:33" x14ac:dyDescent="0.25">
      <c r="A1171"/>
      <c r="D1171" s="13"/>
      <c r="R1171" s="13"/>
      <c r="AF1171" s="13"/>
      <c r="AG1171" s="13"/>
    </row>
    <row r="1172" spans="1:33" x14ac:dyDescent="0.25">
      <c r="A1172"/>
      <c r="D1172" s="13"/>
      <c r="R1172" s="13"/>
      <c r="AF1172" s="13"/>
      <c r="AG1172" s="13"/>
    </row>
    <row r="1173" spans="1:33" x14ac:dyDescent="0.25">
      <c r="A1173"/>
      <c r="D1173" s="13"/>
      <c r="R1173" s="13"/>
      <c r="AF1173" s="13"/>
      <c r="AG1173" s="13"/>
    </row>
    <row r="1174" spans="1:33" x14ac:dyDescent="0.25">
      <c r="A1174"/>
      <c r="D1174" s="13"/>
      <c r="R1174" s="13"/>
      <c r="AF1174" s="13"/>
      <c r="AG1174" s="13"/>
    </row>
    <row r="1175" spans="1:33" x14ac:dyDescent="0.25">
      <c r="A1175"/>
      <c r="D1175" s="13"/>
      <c r="R1175" s="13"/>
      <c r="AF1175" s="13"/>
      <c r="AG1175" s="13"/>
    </row>
    <row r="1176" spans="1:33" x14ac:dyDescent="0.25">
      <c r="A1176"/>
      <c r="D1176" s="13"/>
      <c r="R1176" s="13"/>
      <c r="AF1176" s="13"/>
      <c r="AG1176" s="13"/>
    </row>
    <row r="1177" spans="1:33" x14ac:dyDescent="0.25">
      <c r="A1177"/>
      <c r="D1177" s="13"/>
      <c r="R1177" s="13"/>
      <c r="AF1177" s="13"/>
      <c r="AG1177" s="13"/>
    </row>
    <row r="1178" spans="1:33" x14ac:dyDescent="0.25">
      <c r="A1178"/>
      <c r="D1178" s="13"/>
      <c r="R1178" s="13"/>
      <c r="AF1178" s="13"/>
      <c r="AG1178" s="13"/>
    </row>
    <row r="1179" spans="1:33" x14ac:dyDescent="0.25">
      <c r="A1179"/>
      <c r="D1179" s="13"/>
      <c r="R1179" s="13"/>
      <c r="AF1179" s="13"/>
      <c r="AG1179" s="13"/>
    </row>
    <row r="1180" spans="1:33" x14ac:dyDescent="0.25">
      <c r="A1180"/>
      <c r="D1180" s="13"/>
      <c r="R1180" s="13"/>
      <c r="AF1180" s="13"/>
      <c r="AG1180" s="13"/>
    </row>
    <row r="1181" spans="1:33" x14ac:dyDescent="0.25">
      <c r="A1181"/>
      <c r="D1181" s="13"/>
      <c r="R1181" s="13"/>
      <c r="AF1181" s="13"/>
      <c r="AG1181" s="13"/>
    </row>
    <row r="1182" spans="1:33" x14ac:dyDescent="0.25">
      <c r="A1182"/>
      <c r="D1182" s="13"/>
      <c r="R1182" s="13"/>
      <c r="AF1182" s="13"/>
      <c r="AG1182" s="13"/>
    </row>
    <row r="1183" spans="1:33" x14ac:dyDescent="0.25">
      <c r="A1183"/>
      <c r="D1183" s="13"/>
      <c r="R1183" s="13"/>
      <c r="AF1183" s="13"/>
      <c r="AG1183" s="13"/>
    </row>
    <row r="1184" spans="1:33" x14ac:dyDescent="0.25">
      <c r="A1184"/>
      <c r="D1184" s="13"/>
      <c r="R1184" s="13"/>
      <c r="AF1184" s="13"/>
      <c r="AG1184" s="13"/>
    </row>
    <row r="1185" spans="1:33" x14ac:dyDescent="0.25">
      <c r="A1185"/>
      <c r="D1185" s="13"/>
      <c r="R1185" s="13"/>
      <c r="AF1185" s="13"/>
      <c r="AG1185" s="13"/>
    </row>
    <row r="1186" spans="1:33" x14ac:dyDescent="0.25">
      <c r="A1186"/>
      <c r="D1186" s="13"/>
      <c r="R1186" s="13"/>
      <c r="AF1186" s="13"/>
      <c r="AG1186" s="13"/>
    </row>
    <row r="1187" spans="1:33" x14ac:dyDescent="0.25">
      <c r="A1187"/>
      <c r="D1187" s="13"/>
      <c r="R1187" s="13"/>
      <c r="AF1187" s="13"/>
      <c r="AG1187" s="13"/>
    </row>
    <row r="1188" spans="1:33" x14ac:dyDescent="0.25">
      <c r="A1188"/>
      <c r="D1188" s="13"/>
      <c r="R1188" s="13"/>
      <c r="AF1188" s="13"/>
      <c r="AG1188" s="13"/>
    </row>
    <row r="1189" spans="1:33" x14ac:dyDescent="0.25">
      <c r="A1189"/>
      <c r="D1189" s="13"/>
      <c r="R1189" s="13"/>
      <c r="AF1189" s="13"/>
      <c r="AG1189" s="13"/>
    </row>
    <row r="1190" spans="1:33" x14ac:dyDescent="0.25">
      <c r="A1190"/>
      <c r="D1190" s="13"/>
      <c r="R1190" s="13"/>
      <c r="AF1190" s="13"/>
      <c r="AG1190" s="13"/>
    </row>
    <row r="1191" spans="1:33" x14ac:dyDescent="0.25">
      <c r="A1191"/>
      <c r="D1191" s="13"/>
      <c r="R1191" s="13"/>
      <c r="AF1191" s="13"/>
      <c r="AG1191" s="13"/>
    </row>
    <row r="1192" spans="1:33" x14ac:dyDescent="0.25">
      <c r="A1192"/>
      <c r="D1192" s="13"/>
      <c r="R1192" s="13"/>
      <c r="AF1192" s="13"/>
      <c r="AG1192" s="13"/>
    </row>
    <row r="1193" spans="1:33" x14ac:dyDescent="0.25">
      <c r="A1193"/>
      <c r="D1193" s="13"/>
      <c r="R1193" s="13"/>
      <c r="AF1193" s="13"/>
      <c r="AG1193" s="13"/>
    </row>
    <row r="1194" spans="1:33" x14ac:dyDescent="0.25">
      <c r="A1194"/>
      <c r="D1194" s="13"/>
      <c r="R1194" s="13"/>
      <c r="AF1194" s="13"/>
      <c r="AG1194" s="13"/>
    </row>
    <row r="1195" spans="1:33" x14ac:dyDescent="0.25">
      <c r="A1195"/>
      <c r="D1195" s="13"/>
      <c r="R1195" s="13"/>
      <c r="AF1195" s="13"/>
      <c r="AG1195" s="13"/>
    </row>
    <row r="1196" spans="1:33" x14ac:dyDescent="0.25">
      <c r="A1196"/>
      <c r="D1196" s="13"/>
      <c r="R1196" s="13"/>
      <c r="AF1196" s="13"/>
      <c r="AG1196" s="13"/>
    </row>
    <row r="1197" spans="1:33" x14ac:dyDescent="0.25">
      <c r="A1197"/>
      <c r="D1197" s="13"/>
      <c r="R1197" s="13"/>
      <c r="AF1197" s="13"/>
      <c r="AG1197" s="13"/>
    </row>
    <row r="1198" spans="1:33" x14ac:dyDescent="0.25">
      <c r="A1198"/>
      <c r="D1198" s="13"/>
      <c r="R1198" s="13"/>
      <c r="AF1198" s="13"/>
      <c r="AG1198" s="13"/>
    </row>
    <row r="1199" spans="1:33" x14ac:dyDescent="0.25">
      <c r="A1199"/>
      <c r="D1199" s="13"/>
      <c r="R1199" s="13"/>
      <c r="AF1199" s="13"/>
      <c r="AG1199" s="13"/>
    </row>
    <row r="1200" spans="1:33" x14ac:dyDescent="0.25">
      <c r="A1200"/>
      <c r="D1200" s="13"/>
      <c r="R1200" s="13"/>
      <c r="AF1200" s="13"/>
      <c r="AG1200" s="13"/>
    </row>
    <row r="1201" spans="1:33" x14ac:dyDescent="0.25">
      <c r="A1201"/>
      <c r="D1201" s="13"/>
      <c r="R1201" s="13"/>
      <c r="AF1201" s="13"/>
      <c r="AG1201" s="13"/>
    </row>
    <row r="1202" spans="1:33" x14ac:dyDescent="0.25">
      <c r="A1202"/>
      <c r="D1202" s="13"/>
      <c r="R1202" s="13"/>
      <c r="AF1202" s="13"/>
      <c r="AG1202" s="13"/>
    </row>
    <row r="1203" spans="1:33" x14ac:dyDescent="0.25">
      <c r="A1203"/>
      <c r="D1203" s="13"/>
      <c r="R1203" s="13"/>
      <c r="AF1203" s="13"/>
      <c r="AG1203" s="13"/>
    </row>
    <row r="1204" spans="1:33" x14ac:dyDescent="0.25">
      <c r="A1204"/>
      <c r="D1204" s="13"/>
      <c r="R1204" s="13"/>
      <c r="AF1204" s="13"/>
      <c r="AG1204" s="13"/>
    </row>
    <row r="1205" spans="1:33" x14ac:dyDescent="0.25">
      <c r="A1205"/>
      <c r="D1205" s="13"/>
      <c r="R1205" s="13"/>
      <c r="AF1205" s="13"/>
      <c r="AG1205" s="13"/>
    </row>
    <row r="1206" spans="1:33" x14ac:dyDescent="0.25">
      <c r="A1206"/>
      <c r="D1206" s="13"/>
      <c r="R1206" s="13"/>
      <c r="AF1206" s="13"/>
      <c r="AG1206" s="13"/>
    </row>
    <row r="1207" spans="1:33" x14ac:dyDescent="0.25">
      <c r="A1207"/>
      <c r="D1207" s="13"/>
      <c r="R1207" s="13"/>
      <c r="AF1207" s="13"/>
      <c r="AG1207" s="13"/>
    </row>
    <row r="1208" spans="1:33" x14ac:dyDescent="0.25">
      <c r="A1208"/>
      <c r="D1208" s="13"/>
      <c r="R1208" s="13"/>
      <c r="AF1208" s="13"/>
      <c r="AG1208" s="13"/>
    </row>
    <row r="1209" spans="1:33" x14ac:dyDescent="0.25">
      <c r="A1209"/>
      <c r="D1209" s="13"/>
      <c r="R1209" s="13"/>
      <c r="AF1209" s="13"/>
      <c r="AG1209" s="13"/>
    </row>
    <row r="1210" spans="1:33" x14ac:dyDescent="0.25">
      <c r="A1210"/>
      <c r="D1210" s="13"/>
      <c r="R1210" s="13"/>
      <c r="AF1210" s="13"/>
      <c r="AG1210" s="13"/>
    </row>
    <row r="1211" spans="1:33" x14ac:dyDescent="0.25">
      <c r="A1211"/>
      <c r="D1211" s="13"/>
      <c r="R1211" s="13"/>
      <c r="AF1211" s="13"/>
      <c r="AG1211" s="13"/>
    </row>
    <row r="1212" spans="1:33" x14ac:dyDescent="0.25">
      <c r="A1212"/>
      <c r="D1212" s="13"/>
      <c r="R1212" s="13"/>
      <c r="AF1212" s="13"/>
      <c r="AG1212" s="13"/>
    </row>
    <row r="1213" spans="1:33" x14ac:dyDescent="0.25">
      <c r="A1213"/>
      <c r="D1213" s="13"/>
      <c r="R1213" s="13"/>
      <c r="AF1213" s="13"/>
      <c r="AG1213" s="13"/>
    </row>
    <row r="1214" spans="1:33" x14ac:dyDescent="0.25">
      <c r="A1214"/>
      <c r="D1214" s="13"/>
      <c r="R1214" s="13"/>
      <c r="AF1214" s="13"/>
      <c r="AG1214" s="13"/>
    </row>
    <row r="1215" spans="1:33" x14ac:dyDescent="0.25">
      <c r="A1215"/>
      <c r="D1215" s="13"/>
      <c r="R1215" s="13"/>
      <c r="AF1215" s="13"/>
      <c r="AG1215" s="13"/>
    </row>
    <row r="1216" spans="1:33" x14ac:dyDescent="0.25">
      <c r="A1216"/>
      <c r="D1216" s="13"/>
      <c r="R1216" s="13"/>
      <c r="AF1216" s="13"/>
      <c r="AG1216" s="13"/>
    </row>
    <row r="1217" spans="1:33" x14ac:dyDescent="0.25">
      <c r="A1217"/>
      <c r="D1217" s="13"/>
      <c r="R1217" s="13"/>
      <c r="AF1217" s="13"/>
      <c r="AG1217" s="13"/>
    </row>
    <row r="1218" spans="1:33" x14ac:dyDescent="0.25">
      <c r="A1218"/>
      <c r="D1218" s="13"/>
      <c r="R1218" s="13"/>
      <c r="AF1218" s="13"/>
      <c r="AG1218" s="13"/>
    </row>
    <row r="1219" spans="1:33" x14ac:dyDescent="0.25">
      <c r="A1219"/>
      <c r="D1219" s="13"/>
      <c r="R1219" s="13"/>
      <c r="AF1219" s="13"/>
      <c r="AG1219" s="13"/>
    </row>
    <row r="1220" spans="1:33" x14ac:dyDescent="0.25">
      <c r="A1220"/>
      <c r="D1220" s="13"/>
      <c r="R1220" s="13"/>
      <c r="AF1220" s="13"/>
      <c r="AG1220" s="13"/>
    </row>
    <row r="1221" spans="1:33" x14ac:dyDescent="0.25">
      <c r="A1221"/>
      <c r="D1221" s="13"/>
      <c r="R1221" s="13"/>
      <c r="AF1221" s="13"/>
      <c r="AG1221" s="13"/>
    </row>
    <row r="1222" spans="1:33" x14ac:dyDescent="0.25">
      <c r="A1222"/>
      <c r="D1222" s="13"/>
      <c r="R1222" s="13"/>
      <c r="AF1222" s="13"/>
      <c r="AG1222" s="13"/>
    </row>
    <row r="1223" spans="1:33" x14ac:dyDescent="0.25">
      <c r="A1223"/>
      <c r="D1223" s="13"/>
      <c r="R1223" s="13"/>
      <c r="AF1223" s="13"/>
      <c r="AG1223" s="13"/>
    </row>
    <row r="1224" spans="1:33" x14ac:dyDescent="0.25">
      <c r="A1224"/>
      <c r="D1224" s="13"/>
      <c r="R1224" s="13"/>
      <c r="AF1224" s="13"/>
      <c r="AG1224" s="13"/>
    </row>
    <row r="1225" spans="1:33" x14ac:dyDescent="0.25">
      <c r="A1225"/>
      <c r="D1225" s="13"/>
      <c r="R1225" s="13"/>
      <c r="AF1225" s="13"/>
      <c r="AG1225" s="13"/>
    </row>
    <row r="1226" spans="1:33" x14ac:dyDescent="0.25">
      <c r="A1226"/>
      <c r="D1226" s="13"/>
      <c r="R1226" s="13"/>
      <c r="AF1226" s="13"/>
      <c r="AG1226" s="13"/>
    </row>
    <row r="1227" spans="1:33" x14ac:dyDescent="0.25">
      <c r="A1227"/>
      <c r="D1227" s="13"/>
      <c r="R1227" s="13"/>
      <c r="AF1227" s="13"/>
      <c r="AG1227" s="13"/>
    </row>
    <row r="1228" spans="1:33" x14ac:dyDescent="0.25">
      <c r="A1228"/>
      <c r="D1228" s="13"/>
      <c r="R1228" s="13"/>
      <c r="AF1228" s="13"/>
      <c r="AG1228" s="13"/>
    </row>
    <row r="1229" spans="1:33" x14ac:dyDescent="0.25">
      <c r="A1229"/>
      <c r="D1229" s="13"/>
      <c r="R1229" s="13"/>
      <c r="AF1229" s="13"/>
      <c r="AG1229" s="13"/>
    </row>
    <row r="1230" spans="1:33" x14ac:dyDescent="0.25">
      <c r="A1230"/>
      <c r="D1230" s="13"/>
      <c r="R1230" s="13"/>
      <c r="AF1230" s="13"/>
      <c r="AG1230" s="13"/>
    </row>
    <row r="1231" spans="1:33" x14ac:dyDescent="0.25">
      <c r="A1231"/>
      <c r="D1231" s="13"/>
      <c r="R1231" s="13"/>
      <c r="AF1231" s="13"/>
      <c r="AG1231" s="13"/>
    </row>
    <row r="1232" spans="1:33" x14ac:dyDescent="0.25">
      <c r="A1232"/>
      <c r="D1232" s="13"/>
      <c r="R1232" s="13"/>
      <c r="AF1232" s="13"/>
      <c r="AG1232" s="13"/>
    </row>
    <row r="1233" spans="1:33" x14ac:dyDescent="0.25">
      <c r="A1233"/>
      <c r="D1233" s="13"/>
      <c r="R1233" s="13"/>
      <c r="AF1233" s="13"/>
      <c r="AG1233" s="13"/>
    </row>
    <row r="1234" spans="1:33" x14ac:dyDescent="0.25">
      <c r="A1234"/>
      <c r="D1234" s="13"/>
      <c r="R1234" s="13"/>
      <c r="AF1234" s="13"/>
      <c r="AG1234" s="13"/>
    </row>
    <row r="1235" spans="1:33" x14ac:dyDescent="0.25">
      <c r="A1235"/>
      <c r="D1235" s="13"/>
      <c r="R1235" s="13"/>
      <c r="AF1235" s="13"/>
      <c r="AG1235" s="13"/>
    </row>
    <row r="1236" spans="1:33" x14ac:dyDescent="0.25">
      <c r="A1236"/>
      <c r="D1236" s="13"/>
      <c r="R1236" s="13"/>
      <c r="AF1236" s="13"/>
      <c r="AG1236" s="13"/>
    </row>
    <row r="1237" spans="1:33" x14ac:dyDescent="0.25">
      <c r="A1237"/>
      <c r="D1237" s="13"/>
      <c r="R1237" s="13"/>
      <c r="AF1237" s="13"/>
      <c r="AG1237" s="13"/>
    </row>
    <row r="1238" spans="1:33" x14ac:dyDescent="0.25">
      <c r="A1238"/>
      <c r="D1238" s="13"/>
      <c r="R1238" s="13"/>
      <c r="AF1238" s="13"/>
      <c r="AG1238" s="13"/>
    </row>
    <row r="1239" spans="1:33" x14ac:dyDescent="0.25">
      <c r="A1239"/>
      <c r="D1239" s="13"/>
      <c r="R1239" s="13"/>
      <c r="AF1239" s="13"/>
      <c r="AG1239" s="13"/>
    </row>
    <row r="1240" spans="1:33" x14ac:dyDescent="0.25">
      <c r="A1240"/>
      <c r="D1240" s="13"/>
      <c r="R1240" s="13"/>
      <c r="AF1240" s="13"/>
      <c r="AG1240" s="13"/>
    </row>
    <row r="1241" spans="1:33" x14ac:dyDescent="0.25">
      <c r="A1241"/>
      <c r="D1241" s="13"/>
      <c r="R1241" s="13"/>
      <c r="AF1241" s="13"/>
      <c r="AG1241" s="13"/>
    </row>
    <row r="1242" spans="1:33" x14ac:dyDescent="0.25">
      <c r="A1242"/>
      <c r="D1242" s="13"/>
      <c r="R1242" s="13"/>
      <c r="AF1242" s="13"/>
      <c r="AG1242" s="13"/>
    </row>
    <row r="1243" spans="1:33" x14ac:dyDescent="0.25">
      <c r="A1243"/>
      <c r="D1243" s="13"/>
      <c r="R1243" s="13"/>
      <c r="AF1243" s="13"/>
      <c r="AG1243" s="13"/>
    </row>
    <row r="1244" spans="1:33" x14ac:dyDescent="0.25">
      <c r="A1244"/>
      <c r="D1244" s="13"/>
      <c r="R1244" s="13"/>
      <c r="AF1244" s="13"/>
      <c r="AG1244" s="13"/>
    </row>
    <row r="1245" spans="1:33" x14ac:dyDescent="0.25">
      <c r="A1245"/>
      <c r="D1245" s="13"/>
      <c r="R1245" s="13"/>
      <c r="AF1245" s="13"/>
      <c r="AG1245" s="13"/>
    </row>
    <row r="1246" spans="1:33" x14ac:dyDescent="0.25">
      <c r="A1246"/>
      <c r="D1246" s="13"/>
      <c r="R1246" s="13"/>
      <c r="AF1246" s="13"/>
      <c r="AG1246" s="13"/>
    </row>
    <row r="1247" spans="1:33" x14ac:dyDescent="0.25">
      <c r="A1247"/>
      <c r="D1247" s="13"/>
      <c r="R1247" s="13"/>
      <c r="AF1247" s="13"/>
      <c r="AG1247" s="13"/>
    </row>
    <row r="1248" spans="1:33" x14ac:dyDescent="0.25">
      <c r="A1248"/>
      <c r="D1248" s="13"/>
      <c r="R1248" s="13"/>
      <c r="AF1248" s="13"/>
      <c r="AG1248" s="13"/>
    </row>
    <row r="1249" spans="1:33" x14ac:dyDescent="0.25">
      <c r="A1249"/>
      <c r="D1249" s="13"/>
      <c r="R1249" s="13"/>
      <c r="AF1249" s="13"/>
      <c r="AG1249" s="13"/>
    </row>
    <row r="1250" spans="1:33" x14ac:dyDescent="0.25">
      <c r="A1250"/>
      <c r="D1250" s="13"/>
      <c r="R1250" s="13"/>
      <c r="AF1250" s="13"/>
      <c r="AG1250" s="13"/>
    </row>
    <row r="1251" spans="1:33" x14ac:dyDescent="0.25">
      <c r="A1251"/>
      <c r="D1251" s="13"/>
      <c r="R1251" s="13"/>
      <c r="AF1251" s="13"/>
      <c r="AG1251" s="13"/>
    </row>
    <row r="1252" spans="1:33" x14ac:dyDescent="0.25">
      <c r="A1252"/>
      <c r="D1252" s="13"/>
      <c r="R1252" s="13"/>
      <c r="AF1252" s="13"/>
      <c r="AG1252" s="13"/>
    </row>
    <row r="1253" spans="1:33" x14ac:dyDescent="0.25">
      <c r="A1253"/>
      <c r="D1253" s="13"/>
      <c r="R1253" s="13"/>
      <c r="AF1253" s="13"/>
      <c r="AG1253" s="13"/>
    </row>
    <row r="1254" spans="1:33" x14ac:dyDescent="0.25">
      <c r="A1254"/>
      <c r="D1254" s="13"/>
      <c r="R1254" s="13"/>
      <c r="AF1254" s="13"/>
      <c r="AG1254" s="13"/>
    </row>
    <row r="1255" spans="1:33" x14ac:dyDescent="0.25">
      <c r="A1255"/>
      <c r="D1255" s="13"/>
      <c r="R1255" s="13"/>
      <c r="AF1255" s="13"/>
      <c r="AG1255" s="13"/>
    </row>
    <row r="1256" spans="1:33" x14ac:dyDescent="0.25">
      <c r="A1256"/>
      <c r="D1256" s="13"/>
      <c r="R1256" s="13"/>
      <c r="AF1256" s="13"/>
      <c r="AG1256" s="13"/>
    </row>
    <row r="1257" spans="1:33" x14ac:dyDescent="0.25">
      <c r="A1257"/>
      <c r="D1257" s="13"/>
      <c r="R1257" s="13"/>
      <c r="AF1257" s="13"/>
      <c r="AG1257" s="13"/>
    </row>
    <row r="1258" spans="1:33" x14ac:dyDescent="0.25">
      <c r="A1258"/>
      <c r="D1258" s="13"/>
      <c r="R1258" s="13"/>
      <c r="AF1258" s="13"/>
      <c r="AG1258" s="13"/>
    </row>
    <row r="1259" spans="1:33" x14ac:dyDescent="0.25">
      <c r="A1259"/>
      <c r="D1259" s="13"/>
      <c r="R1259" s="13"/>
      <c r="AF1259" s="13"/>
      <c r="AG1259" s="13"/>
    </row>
    <row r="1260" spans="1:33" x14ac:dyDescent="0.25">
      <c r="A1260"/>
      <c r="D1260" s="13"/>
      <c r="R1260" s="13"/>
      <c r="AF1260" s="13"/>
      <c r="AG1260" s="13"/>
    </row>
    <row r="1261" spans="1:33" x14ac:dyDescent="0.25">
      <c r="A1261"/>
      <c r="D1261" s="13"/>
      <c r="R1261" s="13"/>
      <c r="AF1261" s="13"/>
      <c r="AG1261" s="13"/>
    </row>
    <row r="1262" spans="1:33" x14ac:dyDescent="0.25">
      <c r="A1262"/>
      <c r="D1262" s="13"/>
      <c r="R1262" s="13"/>
      <c r="AF1262" s="13"/>
      <c r="AG1262" s="13"/>
    </row>
    <row r="1263" spans="1:33" x14ac:dyDescent="0.25">
      <c r="A1263"/>
      <c r="D1263" s="13"/>
      <c r="R1263" s="13"/>
      <c r="AF1263" s="13"/>
      <c r="AG1263" s="13"/>
    </row>
    <row r="1264" spans="1:33" x14ac:dyDescent="0.25">
      <c r="A1264"/>
      <c r="D1264" s="13"/>
      <c r="R1264" s="13"/>
      <c r="AF1264" s="13"/>
      <c r="AG1264" s="13"/>
    </row>
    <row r="1265" spans="1:33" x14ac:dyDescent="0.25">
      <c r="A1265"/>
      <c r="D1265" s="13"/>
      <c r="R1265" s="13"/>
      <c r="AF1265" s="13"/>
      <c r="AG1265" s="13"/>
    </row>
    <row r="1266" spans="1:33" x14ac:dyDescent="0.25">
      <c r="A1266"/>
      <c r="D1266" s="13"/>
      <c r="R1266" s="13"/>
      <c r="AF1266" s="13"/>
      <c r="AG1266" s="13"/>
    </row>
    <row r="1267" spans="1:33" x14ac:dyDescent="0.25">
      <c r="A1267"/>
      <c r="D1267" s="13"/>
      <c r="R1267" s="13"/>
      <c r="AF1267" s="13"/>
      <c r="AG1267" s="13"/>
    </row>
    <row r="1268" spans="1:33" x14ac:dyDescent="0.25">
      <c r="A1268"/>
      <c r="D1268" s="13"/>
      <c r="R1268" s="13"/>
      <c r="AF1268" s="13"/>
      <c r="AG1268" s="13"/>
    </row>
    <row r="1269" spans="1:33" x14ac:dyDescent="0.25">
      <c r="A1269"/>
      <c r="D1269" s="13"/>
      <c r="R1269" s="13"/>
      <c r="AF1269" s="13"/>
      <c r="AG1269" s="13"/>
    </row>
    <row r="1270" spans="1:33" x14ac:dyDescent="0.25">
      <c r="A1270"/>
      <c r="D1270" s="13"/>
      <c r="R1270" s="13"/>
      <c r="AF1270" s="13"/>
      <c r="AG1270" s="13"/>
    </row>
    <row r="1271" spans="1:33" x14ac:dyDescent="0.25">
      <c r="A1271"/>
      <c r="D1271" s="13"/>
      <c r="R1271" s="13"/>
      <c r="AF1271" s="13"/>
      <c r="AG1271" s="13"/>
    </row>
    <row r="1272" spans="1:33" x14ac:dyDescent="0.25">
      <c r="A1272"/>
      <c r="D1272" s="13"/>
      <c r="R1272" s="13"/>
      <c r="AF1272" s="13"/>
      <c r="AG1272" s="13"/>
    </row>
    <row r="1273" spans="1:33" x14ac:dyDescent="0.25">
      <c r="A1273"/>
      <c r="D1273" s="13"/>
      <c r="R1273" s="13"/>
      <c r="AF1273" s="13"/>
      <c r="AG1273" s="13"/>
    </row>
    <row r="1274" spans="1:33" x14ac:dyDescent="0.25">
      <c r="A1274"/>
      <c r="D1274" s="13"/>
      <c r="R1274" s="13"/>
      <c r="AF1274" s="13"/>
      <c r="AG1274" s="13"/>
    </row>
    <row r="1275" spans="1:33" x14ac:dyDescent="0.25">
      <c r="A1275"/>
      <c r="D1275" s="13"/>
      <c r="R1275" s="13"/>
      <c r="AF1275" s="13"/>
      <c r="AG1275" s="13"/>
    </row>
    <row r="1276" spans="1:33" x14ac:dyDescent="0.25">
      <c r="A1276"/>
      <c r="D1276" s="13"/>
      <c r="R1276" s="13"/>
      <c r="AF1276" s="13"/>
      <c r="AG1276" s="13"/>
    </row>
    <row r="1277" spans="1:33" x14ac:dyDescent="0.25">
      <c r="A1277"/>
      <c r="D1277" s="13"/>
      <c r="R1277" s="13"/>
      <c r="AF1277" s="13"/>
      <c r="AG1277" s="13"/>
    </row>
    <row r="1278" spans="1:33" x14ac:dyDescent="0.25">
      <c r="A1278"/>
      <c r="D1278" s="13"/>
      <c r="R1278" s="13"/>
      <c r="AF1278" s="13"/>
      <c r="AG1278" s="13"/>
    </row>
    <row r="1279" spans="1:33" x14ac:dyDescent="0.25">
      <c r="A1279"/>
      <c r="D1279" s="13"/>
      <c r="R1279" s="13"/>
      <c r="AF1279" s="13"/>
      <c r="AG1279" s="13"/>
    </row>
    <row r="1280" spans="1:33" x14ac:dyDescent="0.25">
      <c r="A1280"/>
      <c r="D1280" s="13"/>
      <c r="R1280" s="13"/>
      <c r="AF1280" s="13"/>
      <c r="AG1280" s="13"/>
    </row>
    <row r="1281" spans="1:33" x14ac:dyDescent="0.25">
      <c r="A1281"/>
      <c r="D1281" s="13"/>
      <c r="R1281" s="13"/>
      <c r="AF1281" s="13"/>
      <c r="AG1281" s="13"/>
    </row>
    <row r="1282" spans="1:33" x14ac:dyDescent="0.25">
      <c r="A1282"/>
      <c r="D1282" s="13"/>
      <c r="R1282" s="13"/>
      <c r="AF1282" s="13"/>
      <c r="AG1282" s="13"/>
    </row>
    <row r="1283" spans="1:33" x14ac:dyDescent="0.25">
      <c r="A1283"/>
      <c r="D1283" s="13"/>
      <c r="R1283" s="13"/>
      <c r="AF1283" s="13"/>
      <c r="AG1283" s="13"/>
    </row>
    <row r="1284" spans="1:33" x14ac:dyDescent="0.25">
      <c r="A1284"/>
      <c r="D1284" s="13"/>
      <c r="R1284" s="13"/>
      <c r="AF1284" s="13"/>
      <c r="AG1284" s="13"/>
    </row>
    <row r="1285" spans="1:33" x14ac:dyDescent="0.25">
      <c r="A1285"/>
      <c r="D1285" s="13"/>
      <c r="R1285" s="13"/>
      <c r="AF1285" s="13"/>
      <c r="AG1285" s="13"/>
    </row>
    <row r="1286" spans="1:33" x14ac:dyDescent="0.25">
      <c r="A1286"/>
      <c r="D1286" s="13"/>
      <c r="R1286" s="13"/>
      <c r="AF1286" s="13"/>
      <c r="AG1286" s="13"/>
    </row>
    <row r="1287" spans="1:33" x14ac:dyDescent="0.25">
      <c r="A1287"/>
      <c r="D1287" s="13"/>
      <c r="R1287" s="13"/>
      <c r="AF1287" s="13"/>
      <c r="AG1287" s="13"/>
    </row>
    <row r="1288" spans="1:33" x14ac:dyDescent="0.25">
      <c r="A1288"/>
      <c r="D1288" s="13"/>
      <c r="R1288" s="13"/>
      <c r="AF1288" s="13"/>
      <c r="AG1288" s="13"/>
    </row>
    <row r="1289" spans="1:33" x14ac:dyDescent="0.25">
      <c r="A1289"/>
      <c r="D1289" s="13"/>
      <c r="R1289" s="13"/>
      <c r="AF1289" s="13"/>
      <c r="AG1289" s="13"/>
    </row>
    <row r="1290" spans="1:33" x14ac:dyDescent="0.25">
      <c r="A1290"/>
      <c r="D1290" s="13"/>
      <c r="R1290" s="13"/>
      <c r="AF1290" s="13"/>
      <c r="AG1290" s="13"/>
    </row>
    <row r="1291" spans="1:33" x14ac:dyDescent="0.25">
      <c r="A1291"/>
      <c r="D1291" s="13"/>
      <c r="R1291" s="13"/>
      <c r="AF1291" s="13"/>
      <c r="AG1291" s="13"/>
    </row>
    <row r="1292" spans="1:33" x14ac:dyDescent="0.25">
      <c r="A1292"/>
      <c r="D1292" s="13"/>
      <c r="R1292" s="13"/>
      <c r="AF1292" s="13"/>
      <c r="AG1292" s="13"/>
    </row>
    <row r="1293" spans="1:33" x14ac:dyDescent="0.25">
      <c r="A1293"/>
      <c r="D1293" s="13"/>
      <c r="R1293" s="13"/>
      <c r="AF1293" s="13"/>
      <c r="AG1293" s="13"/>
    </row>
    <row r="1294" spans="1:33" x14ac:dyDescent="0.25">
      <c r="A1294"/>
      <c r="D1294" s="13"/>
      <c r="R1294" s="13"/>
      <c r="AF1294" s="13"/>
      <c r="AG1294" s="13"/>
    </row>
    <row r="1295" spans="1:33" x14ac:dyDescent="0.25">
      <c r="A1295"/>
      <c r="D1295" s="13"/>
      <c r="R1295" s="13"/>
      <c r="AF1295" s="13"/>
      <c r="AG1295" s="13"/>
    </row>
    <row r="1296" spans="1:33" x14ac:dyDescent="0.25">
      <c r="A1296"/>
      <c r="D1296" s="13"/>
      <c r="R1296" s="13"/>
      <c r="AF1296" s="13"/>
      <c r="AG1296" s="13"/>
    </row>
    <row r="1297" spans="1:33" x14ac:dyDescent="0.25">
      <c r="A1297"/>
      <c r="D1297" s="13"/>
      <c r="R1297" s="13"/>
      <c r="AF1297" s="13"/>
      <c r="AG1297" s="13"/>
    </row>
    <row r="1298" spans="1:33" x14ac:dyDescent="0.25">
      <c r="A1298"/>
      <c r="D1298" s="13"/>
      <c r="R1298" s="13"/>
      <c r="AF1298" s="13"/>
      <c r="AG1298" s="13"/>
    </row>
    <row r="1299" spans="1:33" x14ac:dyDescent="0.25">
      <c r="A1299"/>
      <c r="D1299" s="13"/>
      <c r="R1299" s="13"/>
      <c r="AF1299" s="13"/>
      <c r="AG1299" s="13"/>
    </row>
    <row r="1300" spans="1:33" x14ac:dyDescent="0.25">
      <c r="A1300"/>
      <c r="D1300" s="13"/>
      <c r="R1300" s="13"/>
      <c r="AF1300" s="13"/>
      <c r="AG1300" s="13"/>
    </row>
    <row r="1301" spans="1:33" x14ac:dyDescent="0.25">
      <c r="A1301"/>
      <c r="D1301" s="13"/>
      <c r="R1301" s="13"/>
      <c r="AF1301" s="13"/>
      <c r="AG1301" s="13"/>
    </row>
    <row r="1302" spans="1:33" x14ac:dyDescent="0.25">
      <c r="A1302"/>
      <c r="D1302" s="13"/>
      <c r="R1302" s="13"/>
      <c r="AF1302" s="13"/>
      <c r="AG1302" s="13"/>
    </row>
    <row r="1303" spans="1:33" x14ac:dyDescent="0.25">
      <c r="A1303"/>
      <c r="D1303" s="13"/>
      <c r="R1303" s="13"/>
      <c r="AF1303" s="13"/>
      <c r="AG1303" s="13"/>
    </row>
    <row r="1304" spans="1:33" x14ac:dyDescent="0.25">
      <c r="A1304"/>
      <c r="D1304" s="13"/>
      <c r="R1304" s="13"/>
      <c r="AF1304" s="13"/>
      <c r="AG1304" s="13"/>
    </row>
    <row r="1305" spans="1:33" x14ac:dyDescent="0.25">
      <c r="A1305"/>
      <c r="D1305" s="13"/>
      <c r="R1305" s="13"/>
      <c r="AF1305" s="13"/>
      <c r="AG1305" s="13"/>
    </row>
    <row r="1306" spans="1:33" x14ac:dyDescent="0.25">
      <c r="A1306"/>
      <c r="D1306" s="13"/>
      <c r="R1306" s="13"/>
      <c r="AF1306" s="13"/>
      <c r="AG1306" s="13"/>
    </row>
    <row r="1307" spans="1:33" x14ac:dyDescent="0.25">
      <c r="A1307"/>
      <c r="D1307" s="13"/>
      <c r="R1307" s="13"/>
      <c r="AF1307" s="13"/>
      <c r="AG1307" s="13"/>
    </row>
    <row r="1308" spans="1:33" x14ac:dyDescent="0.25">
      <c r="A1308"/>
      <c r="D1308" s="13"/>
      <c r="R1308" s="13"/>
      <c r="AF1308" s="13"/>
      <c r="AG1308" s="13"/>
    </row>
    <row r="1309" spans="1:33" x14ac:dyDescent="0.25">
      <c r="A1309"/>
      <c r="D1309" s="13"/>
      <c r="R1309" s="13"/>
      <c r="AF1309" s="13"/>
      <c r="AG1309" s="13"/>
    </row>
    <row r="1310" spans="1:33" x14ac:dyDescent="0.25">
      <c r="A1310"/>
      <c r="D1310" s="13"/>
      <c r="R1310" s="13"/>
      <c r="AF1310" s="13"/>
      <c r="AG1310" s="13"/>
    </row>
    <row r="1311" spans="1:33" x14ac:dyDescent="0.25">
      <c r="A1311"/>
      <c r="D1311" s="13"/>
      <c r="R1311" s="13"/>
      <c r="AF1311" s="13"/>
      <c r="AG1311" s="13"/>
    </row>
    <row r="1312" spans="1:33" x14ac:dyDescent="0.25">
      <c r="A1312"/>
      <c r="D1312" s="13"/>
      <c r="R1312" s="13"/>
      <c r="AF1312" s="13"/>
      <c r="AG1312" s="13"/>
    </row>
    <row r="1313" spans="1:33" x14ac:dyDescent="0.25">
      <c r="A1313"/>
      <c r="D1313" s="13"/>
      <c r="R1313" s="13"/>
      <c r="AF1313" s="13"/>
      <c r="AG1313" s="13"/>
    </row>
    <row r="1314" spans="1:33" x14ac:dyDescent="0.25">
      <c r="A1314"/>
      <c r="D1314" s="13"/>
      <c r="R1314" s="13"/>
      <c r="AF1314" s="13"/>
      <c r="AG1314" s="13"/>
    </row>
    <row r="1315" spans="1:33" x14ac:dyDescent="0.25">
      <c r="A1315"/>
      <c r="D1315" s="13"/>
      <c r="R1315" s="13"/>
      <c r="AF1315" s="13"/>
      <c r="AG1315" s="13"/>
    </row>
    <row r="1316" spans="1:33" x14ac:dyDescent="0.25">
      <c r="A1316"/>
      <c r="D1316" s="13"/>
      <c r="R1316" s="13"/>
      <c r="AF1316" s="13"/>
      <c r="AG1316" s="13"/>
    </row>
    <row r="1317" spans="1:33" x14ac:dyDescent="0.25">
      <c r="A1317"/>
      <c r="D1317" s="13"/>
      <c r="R1317" s="13"/>
      <c r="AF1317" s="13"/>
      <c r="AG1317" s="13"/>
    </row>
    <row r="1318" spans="1:33" x14ac:dyDescent="0.25">
      <c r="A1318"/>
      <c r="D1318" s="13"/>
      <c r="R1318" s="13"/>
      <c r="AF1318" s="13"/>
      <c r="AG1318" s="13"/>
    </row>
    <row r="1319" spans="1:33" x14ac:dyDescent="0.25">
      <c r="A1319"/>
      <c r="D1319" s="13"/>
      <c r="R1319" s="13"/>
      <c r="AF1319" s="13"/>
      <c r="AG1319" s="13"/>
    </row>
    <row r="1320" spans="1:33" x14ac:dyDescent="0.25">
      <c r="A1320"/>
      <c r="D1320" s="13"/>
      <c r="R1320" s="13"/>
      <c r="AF1320" s="13"/>
      <c r="AG1320" s="13"/>
    </row>
    <row r="1321" spans="1:33" x14ac:dyDescent="0.25">
      <c r="A1321"/>
      <c r="D1321" s="13"/>
      <c r="R1321" s="13"/>
      <c r="AF1321" s="13"/>
      <c r="AG1321" s="13"/>
    </row>
    <row r="1322" spans="1:33" x14ac:dyDescent="0.25">
      <c r="A1322"/>
      <c r="D1322" s="13"/>
      <c r="R1322" s="13"/>
      <c r="AF1322" s="13"/>
      <c r="AG1322" s="13"/>
    </row>
    <row r="1323" spans="1:33" x14ac:dyDescent="0.25">
      <c r="A1323"/>
      <c r="D1323" s="13"/>
      <c r="R1323" s="13"/>
      <c r="AF1323" s="13"/>
      <c r="AG1323" s="13"/>
    </row>
    <row r="1324" spans="1:33" x14ac:dyDescent="0.25">
      <c r="A1324"/>
      <c r="D1324" s="13"/>
      <c r="R1324" s="13"/>
      <c r="AF1324" s="13"/>
      <c r="AG1324" s="13"/>
    </row>
    <row r="1325" spans="1:33" x14ac:dyDescent="0.25">
      <c r="A1325"/>
      <c r="D1325" s="13"/>
      <c r="R1325" s="13"/>
      <c r="AF1325" s="13"/>
      <c r="AG1325" s="13"/>
    </row>
    <row r="1326" spans="1:33" x14ac:dyDescent="0.25">
      <c r="A1326"/>
      <c r="D1326" s="13"/>
      <c r="R1326" s="13"/>
      <c r="AF1326" s="13"/>
      <c r="AG1326" s="13"/>
    </row>
    <row r="1327" spans="1:33" x14ac:dyDescent="0.25">
      <c r="A1327"/>
      <c r="D1327" s="13"/>
      <c r="R1327" s="13"/>
      <c r="AF1327" s="13"/>
      <c r="AG1327" s="13"/>
    </row>
    <row r="1328" spans="1:33" x14ac:dyDescent="0.25">
      <c r="A1328"/>
      <c r="D1328" s="13"/>
      <c r="R1328" s="13"/>
      <c r="AF1328" s="13"/>
      <c r="AG1328" s="13"/>
    </row>
    <row r="1329" spans="1:33" x14ac:dyDescent="0.25">
      <c r="A1329"/>
      <c r="D1329" s="13"/>
      <c r="R1329" s="13"/>
      <c r="AF1329" s="13"/>
      <c r="AG1329" s="13"/>
    </row>
    <row r="1330" spans="1:33" x14ac:dyDescent="0.25">
      <c r="A1330"/>
      <c r="D1330" s="13"/>
      <c r="R1330" s="13"/>
      <c r="AF1330" s="13"/>
      <c r="AG1330" s="13"/>
    </row>
    <row r="1331" spans="1:33" x14ac:dyDescent="0.25">
      <c r="A1331"/>
      <c r="D1331" s="13"/>
      <c r="R1331" s="13"/>
      <c r="AF1331" s="13"/>
      <c r="AG1331" s="13"/>
    </row>
    <row r="1332" spans="1:33" x14ac:dyDescent="0.25">
      <c r="A1332"/>
      <c r="D1332" s="13"/>
      <c r="R1332" s="13"/>
      <c r="AF1332" s="13"/>
      <c r="AG1332" s="13"/>
    </row>
    <row r="1333" spans="1:33" x14ac:dyDescent="0.25">
      <c r="A1333"/>
      <c r="D1333" s="13"/>
      <c r="R1333" s="13"/>
      <c r="AF1333" s="13"/>
      <c r="AG1333" s="1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7C26-E324-4BCD-BE68-4DB35D1CF5E8}">
  <dimension ref="A1:D1333"/>
  <sheetViews>
    <sheetView zoomScaleNormal="100" workbookViewId="0">
      <pane xSplit="1" ySplit="3" topLeftCell="B11" activePane="bottomRight" state="frozen"/>
      <selection activeCell="C4" sqref="C4:E123"/>
      <selection pane="topRight" activeCell="C4" sqref="C4:E123"/>
      <selection pane="bottomLeft" activeCell="C4" sqref="C4:E123"/>
      <selection pane="bottomRight" activeCell="B28" sqref="B28"/>
    </sheetView>
  </sheetViews>
  <sheetFormatPr baseColWidth="10" defaultRowHeight="15" x14ac:dyDescent="0.25"/>
  <cols>
    <col min="1" max="1" width="45.7109375" style="1" bestFit="1" customWidth="1"/>
    <col min="2" max="3" width="14.5703125" style="28" customWidth="1"/>
    <col min="4" max="4" width="12.28515625" style="18" bestFit="1" customWidth="1"/>
  </cols>
  <sheetData>
    <row r="1" spans="1:4" x14ac:dyDescent="0.25">
      <c r="A1" s="1" t="s">
        <v>86</v>
      </c>
    </row>
    <row r="2" spans="1:4" x14ac:dyDescent="0.25">
      <c r="A2" s="2"/>
      <c r="B2" s="67"/>
      <c r="C2" s="67"/>
    </row>
    <row r="3" spans="1:4" ht="30" x14ac:dyDescent="0.25">
      <c r="A3" s="3" t="s">
        <v>87</v>
      </c>
      <c r="B3" s="258" t="s">
        <v>336</v>
      </c>
      <c r="C3" s="99" t="s">
        <v>177</v>
      </c>
      <c r="D3" s="41" t="s">
        <v>176</v>
      </c>
    </row>
    <row r="4" spans="1:4" x14ac:dyDescent="0.25">
      <c r="A4" s="4" t="s">
        <v>29</v>
      </c>
      <c r="B4" s="246"/>
      <c r="C4" s="29"/>
      <c r="D4" s="42">
        <v>0</v>
      </c>
    </row>
    <row r="5" spans="1:4" hidden="1" x14ac:dyDescent="0.25">
      <c r="A5" s="4" t="s">
        <v>88</v>
      </c>
      <c r="B5" s="246"/>
      <c r="C5" s="29"/>
      <c r="D5" s="42">
        <v>0</v>
      </c>
    </row>
    <row r="6" spans="1:4" hidden="1" x14ac:dyDescent="0.25">
      <c r="A6" s="5" t="s">
        <v>89</v>
      </c>
      <c r="B6" s="251"/>
      <c r="C6" s="77"/>
      <c r="D6" s="42">
        <v>0</v>
      </c>
    </row>
    <row r="7" spans="1:4" hidden="1" x14ac:dyDescent="0.25">
      <c r="A7" s="5" t="s">
        <v>90</v>
      </c>
      <c r="B7" s="251"/>
      <c r="C7" s="77"/>
      <c r="D7" s="42">
        <v>0</v>
      </c>
    </row>
    <row r="8" spans="1:4" x14ac:dyDescent="0.25">
      <c r="A8" s="4" t="s">
        <v>30</v>
      </c>
      <c r="B8" s="246"/>
      <c r="C8" s="29">
        <f>45797+5950</f>
        <v>51747</v>
      </c>
      <c r="D8" s="42">
        <v>53114.400000000001</v>
      </c>
    </row>
    <row r="9" spans="1:4" x14ac:dyDescent="0.25">
      <c r="A9" s="4" t="s">
        <v>91</v>
      </c>
      <c r="B9" s="246"/>
      <c r="C9" s="29">
        <v>3570</v>
      </c>
      <c r="D9" s="42">
        <v>5480</v>
      </c>
    </row>
    <row r="10" spans="1:4" x14ac:dyDescent="0.25">
      <c r="A10" s="4" t="s">
        <v>92</v>
      </c>
      <c r="B10" s="246"/>
      <c r="C10" s="29"/>
      <c r="D10" s="42">
        <v>0</v>
      </c>
    </row>
    <row r="11" spans="1:4" x14ac:dyDescent="0.25">
      <c r="A11" s="4" t="s">
        <v>2</v>
      </c>
      <c r="B11" s="246"/>
      <c r="C11" s="29">
        <v>7257</v>
      </c>
      <c r="D11" s="42">
        <v>7964.96</v>
      </c>
    </row>
    <row r="12" spans="1:4" x14ac:dyDescent="0.25">
      <c r="A12" s="4" t="s">
        <v>266</v>
      </c>
      <c r="B12" s="246"/>
      <c r="C12" s="29"/>
      <c r="D12" s="42"/>
    </row>
    <row r="13" spans="1:4" x14ac:dyDescent="0.25">
      <c r="A13" s="4" t="s">
        <v>31</v>
      </c>
      <c r="B13" s="246"/>
      <c r="C13" s="29"/>
      <c r="D13" s="42">
        <v>0</v>
      </c>
    </row>
    <row r="14" spans="1:4" x14ac:dyDescent="0.25">
      <c r="A14" s="5" t="s">
        <v>8</v>
      </c>
      <c r="B14" s="251"/>
      <c r="C14" s="77"/>
      <c r="D14" s="42">
        <v>129.97</v>
      </c>
    </row>
    <row r="15" spans="1:4" x14ac:dyDescent="0.25">
      <c r="A15" s="4" t="s">
        <v>21</v>
      </c>
      <c r="B15" s="246"/>
      <c r="C15" s="29"/>
      <c r="D15" s="42">
        <v>0</v>
      </c>
    </row>
    <row r="16" spans="1:4" hidden="1" x14ac:dyDescent="0.25">
      <c r="A16" s="4" t="s">
        <v>32</v>
      </c>
      <c r="B16" s="246"/>
      <c r="C16" s="29"/>
      <c r="D16" s="42">
        <v>0</v>
      </c>
    </row>
    <row r="17" spans="1:4" hidden="1" x14ac:dyDescent="0.25">
      <c r="A17" s="4" t="s">
        <v>93</v>
      </c>
      <c r="B17" s="246"/>
      <c r="C17" s="29"/>
      <c r="D17" s="42">
        <v>0</v>
      </c>
    </row>
    <row r="18" spans="1:4" x14ac:dyDescent="0.25">
      <c r="A18" s="4" t="s">
        <v>33</v>
      </c>
      <c r="B18" s="246"/>
      <c r="C18" s="29">
        <f>12293-5950+2035+200</f>
        <v>8578</v>
      </c>
      <c r="D18" s="42">
        <v>13196.46</v>
      </c>
    </row>
    <row r="19" spans="1:4" hidden="1" x14ac:dyDescent="0.25">
      <c r="A19" s="4" t="s">
        <v>94</v>
      </c>
      <c r="B19" s="246"/>
      <c r="C19" s="29"/>
      <c r="D19" s="42">
        <v>0</v>
      </c>
    </row>
    <row r="20" spans="1:4" hidden="1" x14ac:dyDescent="0.25">
      <c r="A20" s="5" t="s">
        <v>95</v>
      </c>
      <c r="B20" s="251"/>
      <c r="C20" s="77"/>
      <c r="D20" s="42">
        <v>0</v>
      </c>
    </row>
    <row r="21" spans="1:4" x14ac:dyDescent="0.25">
      <c r="A21" s="4" t="s">
        <v>34</v>
      </c>
      <c r="B21" s="246"/>
      <c r="C21" s="29"/>
      <c r="D21" s="42">
        <v>0</v>
      </c>
    </row>
    <row r="22" spans="1:4" hidden="1" x14ac:dyDescent="0.25">
      <c r="A22" s="4" t="s">
        <v>35</v>
      </c>
      <c r="B22" s="246"/>
      <c r="C22" s="29"/>
      <c r="D22" s="42">
        <v>0</v>
      </c>
    </row>
    <row r="23" spans="1:4" hidden="1" x14ac:dyDescent="0.25">
      <c r="A23" s="4" t="s">
        <v>36</v>
      </c>
      <c r="B23" s="246"/>
      <c r="C23" s="29"/>
      <c r="D23" s="42">
        <v>0</v>
      </c>
    </row>
    <row r="24" spans="1:4" x14ac:dyDescent="0.25">
      <c r="A24" s="4" t="s">
        <v>9</v>
      </c>
      <c r="B24" s="246"/>
      <c r="C24" s="29">
        <v>3200</v>
      </c>
      <c r="D24" s="42">
        <v>1622.48</v>
      </c>
    </row>
    <row r="25" spans="1:4" x14ac:dyDescent="0.25">
      <c r="A25" s="4" t="s">
        <v>268</v>
      </c>
      <c r="B25" s="246"/>
      <c r="C25" s="29"/>
      <c r="D25" s="42"/>
    </row>
    <row r="26" spans="1:4" x14ac:dyDescent="0.25">
      <c r="A26" s="4" t="s">
        <v>96</v>
      </c>
      <c r="B26" s="246"/>
      <c r="C26" s="29"/>
      <c r="D26" s="42">
        <v>0</v>
      </c>
    </row>
    <row r="27" spans="1:4" x14ac:dyDescent="0.25">
      <c r="A27" s="4" t="s">
        <v>37</v>
      </c>
      <c r="B27" s="246"/>
      <c r="C27" s="29"/>
      <c r="D27" s="42">
        <v>0</v>
      </c>
    </row>
    <row r="28" spans="1:4" x14ac:dyDescent="0.25">
      <c r="A28" s="4" t="s">
        <v>97</v>
      </c>
      <c r="B28" s="246"/>
      <c r="C28" s="29"/>
      <c r="D28" s="42">
        <v>0</v>
      </c>
    </row>
    <row r="29" spans="1:4" x14ac:dyDescent="0.25">
      <c r="A29" s="4" t="s">
        <v>38</v>
      </c>
      <c r="B29" s="246"/>
      <c r="C29" s="29"/>
      <c r="D29" s="42">
        <v>0</v>
      </c>
    </row>
    <row r="30" spans="1:4" hidden="1" x14ac:dyDescent="0.25">
      <c r="A30" s="4" t="s">
        <v>39</v>
      </c>
      <c r="B30" s="246"/>
      <c r="C30" s="29"/>
      <c r="D30" s="42">
        <v>0</v>
      </c>
    </row>
    <row r="31" spans="1:4" hidden="1" x14ac:dyDescent="0.25">
      <c r="A31" s="5" t="s">
        <v>98</v>
      </c>
      <c r="B31" s="251"/>
      <c r="C31" s="77"/>
      <c r="D31" s="42">
        <v>0</v>
      </c>
    </row>
    <row r="32" spans="1:4" x14ac:dyDescent="0.25">
      <c r="A32" s="4" t="s">
        <v>22</v>
      </c>
      <c r="B32" s="246"/>
      <c r="C32" s="29">
        <v>5066</v>
      </c>
      <c r="D32" s="42">
        <v>3923.99</v>
      </c>
    </row>
    <row r="33" spans="1:4" hidden="1" x14ac:dyDescent="0.25">
      <c r="A33" s="4" t="s">
        <v>99</v>
      </c>
      <c r="B33" s="246"/>
      <c r="C33" s="29"/>
      <c r="D33" s="42">
        <v>0</v>
      </c>
    </row>
    <row r="34" spans="1:4" x14ac:dyDescent="0.25">
      <c r="A34" s="4" t="s">
        <v>3</v>
      </c>
      <c r="B34" s="246"/>
      <c r="C34" s="29"/>
      <c r="D34" s="42">
        <v>0</v>
      </c>
    </row>
    <row r="35" spans="1:4" hidden="1" x14ac:dyDescent="0.25">
      <c r="A35" s="4" t="s">
        <v>40</v>
      </c>
      <c r="B35" s="246"/>
      <c r="C35" s="29"/>
      <c r="D35" s="42">
        <v>0</v>
      </c>
    </row>
    <row r="36" spans="1:4" hidden="1" x14ac:dyDescent="0.25">
      <c r="A36" s="4" t="s">
        <v>41</v>
      </c>
      <c r="B36" s="246"/>
      <c r="C36" s="29"/>
      <c r="D36" s="42">
        <v>0</v>
      </c>
    </row>
    <row r="37" spans="1:4" x14ac:dyDescent="0.25">
      <c r="A37" s="4" t="s">
        <v>42</v>
      </c>
      <c r="B37" s="246"/>
      <c r="C37" s="29">
        <v>40</v>
      </c>
      <c r="D37" s="42">
        <v>36</v>
      </c>
    </row>
    <row r="38" spans="1:4" hidden="1" x14ac:dyDescent="0.25">
      <c r="A38" s="4" t="s">
        <v>28</v>
      </c>
      <c r="B38" s="246"/>
      <c r="C38" s="29"/>
      <c r="D38" s="42">
        <v>0</v>
      </c>
    </row>
    <row r="39" spans="1:4" x14ac:dyDescent="0.25">
      <c r="A39" s="4" t="s">
        <v>43</v>
      </c>
      <c r="B39" s="246"/>
      <c r="C39" s="29">
        <v>313</v>
      </c>
      <c r="D39" s="42">
        <v>869.2</v>
      </c>
    </row>
    <row r="40" spans="1:4" x14ac:dyDescent="0.25">
      <c r="A40" s="4" t="s">
        <v>100</v>
      </c>
      <c r="B40" s="246"/>
      <c r="C40" s="29"/>
      <c r="D40" s="42">
        <v>0</v>
      </c>
    </row>
    <row r="41" spans="1:4" x14ac:dyDescent="0.25">
      <c r="A41" s="4" t="s">
        <v>44</v>
      </c>
      <c r="B41" s="246"/>
      <c r="C41" s="29">
        <v>150</v>
      </c>
      <c r="D41" s="42">
        <v>502.94</v>
      </c>
    </row>
    <row r="42" spans="1:4" x14ac:dyDescent="0.25">
      <c r="A42" s="4" t="s">
        <v>4</v>
      </c>
      <c r="B42" s="246"/>
      <c r="C42" s="29">
        <v>600</v>
      </c>
      <c r="D42" s="42">
        <v>2561.73</v>
      </c>
    </row>
    <row r="43" spans="1:4" x14ac:dyDescent="0.25">
      <c r="A43" s="4" t="s">
        <v>45</v>
      </c>
      <c r="B43" s="246"/>
      <c r="C43" s="29"/>
      <c r="D43" s="42"/>
    </row>
    <row r="44" spans="1:4" x14ac:dyDescent="0.25">
      <c r="A44" s="4" t="s">
        <v>46</v>
      </c>
      <c r="B44" s="246"/>
      <c r="C44" s="29"/>
      <c r="D44" s="42"/>
    </row>
    <row r="45" spans="1:4" x14ac:dyDescent="0.25">
      <c r="A45" s="4" t="s">
        <v>47</v>
      </c>
      <c r="B45" s="246"/>
      <c r="C45" s="29"/>
      <c r="D45" s="42"/>
    </row>
    <row r="46" spans="1:4" x14ac:dyDescent="0.25">
      <c r="A46" s="5" t="s">
        <v>48</v>
      </c>
      <c r="B46" s="251"/>
      <c r="C46" s="77"/>
      <c r="D46" s="42"/>
    </row>
    <row r="47" spans="1:4" x14ac:dyDescent="0.25">
      <c r="A47" s="4" t="s">
        <v>49</v>
      </c>
      <c r="B47" s="246"/>
      <c r="C47" s="29"/>
      <c r="D47" s="42"/>
    </row>
    <row r="48" spans="1:4" x14ac:dyDescent="0.25">
      <c r="A48" s="177" t="s">
        <v>267</v>
      </c>
      <c r="B48" s="246"/>
      <c r="C48" s="29"/>
      <c r="D48" s="42"/>
    </row>
    <row r="49" spans="1:4" x14ac:dyDescent="0.25">
      <c r="A49" s="6" t="s">
        <v>11</v>
      </c>
      <c r="B49" s="246"/>
      <c r="C49" s="29"/>
      <c r="D49" s="42"/>
    </row>
    <row r="50" spans="1:4" x14ac:dyDescent="0.25">
      <c r="A50" s="6" t="s">
        <v>12</v>
      </c>
      <c r="B50" s="246"/>
      <c r="C50" s="29"/>
      <c r="D50" s="42"/>
    </row>
    <row r="51" spans="1:4" x14ac:dyDescent="0.25">
      <c r="A51" s="116" t="s">
        <v>269</v>
      </c>
      <c r="B51" s="246"/>
      <c r="C51" s="29"/>
      <c r="D51" s="42"/>
    </row>
    <row r="52" spans="1:4" x14ac:dyDescent="0.25">
      <c r="A52" s="116" t="s">
        <v>250</v>
      </c>
      <c r="B52" s="246"/>
      <c r="C52" s="29"/>
      <c r="D52" s="42"/>
    </row>
    <row r="53" spans="1:4" x14ac:dyDescent="0.25">
      <c r="A53" s="20" t="s">
        <v>101</v>
      </c>
      <c r="B53" s="246"/>
      <c r="C53" s="29"/>
      <c r="D53" s="42"/>
    </row>
    <row r="54" spans="1:4" x14ac:dyDescent="0.25">
      <c r="A54" s="6" t="s">
        <v>5</v>
      </c>
      <c r="B54" s="246"/>
      <c r="C54" s="29">
        <v>107134</v>
      </c>
      <c r="D54" s="42">
        <v>103786.33999999998</v>
      </c>
    </row>
    <row r="55" spans="1:4" x14ac:dyDescent="0.25">
      <c r="A55" s="21" t="s">
        <v>50</v>
      </c>
      <c r="B55" s="246"/>
      <c r="C55" s="29"/>
      <c r="D55" s="42">
        <v>-152.80000000000001</v>
      </c>
    </row>
    <row r="56" spans="1:4" x14ac:dyDescent="0.25">
      <c r="A56" s="5" t="s">
        <v>13</v>
      </c>
      <c r="B56" s="246"/>
      <c r="C56" s="29"/>
      <c r="D56" s="42"/>
    </row>
    <row r="57" spans="1:4" hidden="1" x14ac:dyDescent="0.25">
      <c r="A57" s="5" t="s">
        <v>102</v>
      </c>
      <c r="B57" s="246"/>
      <c r="C57" s="29"/>
      <c r="D57" s="42"/>
    </row>
    <row r="58" spans="1:4" hidden="1" x14ac:dyDescent="0.25">
      <c r="A58" s="5" t="s">
        <v>51</v>
      </c>
      <c r="B58" s="246"/>
      <c r="C58" s="29"/>
      <c r="D58" s="42"/>
    </row>
    <row r="59" spans="1:4" x14ac:dyDescent="0.25">
      <c r="A59" s="5" t="s">
        <v>14</v>
      </c>
      <c r="B59" s="246"/>
      <c r="C59" s="29"/>
      <c r="D59" s="42"/>
    </row>
    <row r="60" spans="1:4" x14ac:dyDescent="0.25">
      <c r="A60" s="5" t="s">
        <v>15</v>
      </c>
      <c r="B60" s="246"/>
      <c r="C60" s="29"/>
      <c r="D60" s="42"/>
    </row>
    <row r="61" spans="1:4" x14ac:dyDescent="0.25">
      <c r="A61" s="5" t="s">
        <v>16</v>
      </c>
      <c r="B61" s="246"/>
      <c r="C61" s="29"/>
      <c r="D61" s="42"/>
    </row>
    <row r="62" spans="1:4" x14ac:dyDescent="0.25">
      <c r="A62" s="5" t="s">
        <v>17</v>
      </c>
      <c r="B62" s="246"/>
      <c r="C62" s="29"/>
      <c r="D62" s="42"/>
    </row>
    <row r="63" spans="1:4" x14ac:dyDescent="0.25">
      <c r="A63" s="5" t="s">
        <v>18</v>
      </c>
      <c r="B63" s="246"/>
      <c r="C63" s="29"/>
      <c r="D63" s="42"/>
    </row>
    <row r="64" spans="1:4" x14ac:dyDescent="0.25">
      <c r="A64" s="21" t="s">
        <v>19</v>
      </c>
      <c r="B64" s="246"/>
      <c r="C64" s="29">
        <f>1105</f>
        <v>1105</v>
      </c>
      <c r="D64" s="42">
        <v>1133.75</v>
      </c>
    </row>
    <row r="65" spans="1:4" x14ac:dyDescent="0.25">
      <c r="A65" s="21" t="s">
        <v>52</v>
      </c>
      <c r="B65" s="246"/>
      <c r="C65" s="29"/>
      <c r="D65" s="42">
        <v>0</v>
      </c>
    </row>
    <row r="66" spans="1:4" hidden="1" x14ac:dyDescent="0.25">
      <c r="A66" s="20" t="s">
        <v>103</v>
      </c>
      <c r="B66" s="246"/>
      <c r="C66" s="29"/>
      <c r="D66" s="42">
        <v>0</v>
      </c>
    </row>
    <row r="67" spans="1:4" x14ac:dyDescent="0.25">
      <c r="A67" s="20" t="s">
        <v>104</v>
      </c>
      <c r="B67" s="246"/>
      <c r="C67" s="29">
        <v>460</v>
      </c>
      <c r="D67" s="42">
        <v>430.94</v>
      </c>
    </row>
    <row r="68" spans="1:4" x14ac:dyDescent="0.25">
      <c r="A68" s="20" t="s">
        <v>53</v>
      </c>
      <c r="B68" s="246"/>
      <c r="C68" s="29"/>
      <c r="D68" s="42">
        <v>0</v>
      </c>
    </row>
    <row r="69" spans="1:4" hidden="1" x14ac:dyDescent="0.25">
      <c r="A69" s="5" t="s">
        <v>54</v>
      </c>
      <c r="B69" s="246"/>
      <c r="C69" s="29"/>
      <c r="D69" s="42">
        <v>0</v>
      </c>
    </row>
    <row r="70" spans="1:4" hidden="1" x14ac:dyDescent="0.25">
      <c r="A70" s="6" t="s">
        <v>105</v>
      </c>
      <c r="B70" s="246"/>
      <c r="C70" s="29"/>
      <c r="D70" s="42">
        <v>0</v>
      </c>
    </row>
    <row r="71" spans="1:4" x14ac:dyDescent="0.25">
      <c r="A71" s="20" t="s">
        <v>55</v>
      </c>
      <c r="B71" s="246"/>
      <c r="C71" s="29"/>
      <c r="D71" s="42">
        <v>0</v>
      </c>
    </row>
    <row r="72" spans="1:4" x14ac:dyDescent="0.25">
      <c r="A72" s="96" t="s">
        <v>56</v>
      </c>
      <c r="B72" s="246"/>
      <c r="C72" s="29">
        <v>31620</v>
      </c>
      <c r="D72" s="42">
        <v>34048.720000000001</v>
      </c>
    </row>
    <row r="73" spans="1:4" hidden="1" x14ac:dyDescent="0.25">
      <c r="A73" s="5" t="s">
        <v>57</v>
      </c>
      <c r="B73" s="246"/>
      <c r="C73" s="29"/>
      <c r="D73" s="42">
        <v>0</v>
      </c>
    </row>
    <row r="74" spans="1:4" hidden="1" x14ac:dyDescent="0.25">
      <c r="A74" s="20" t="s">
        <v>58</v>
      </c>
      <c r="B74" s="246"/>
      <c r="C74" s="29"/>
      <c r="D74" s="42">
        <v>0</v>
      </c>
    </row>
    <row r="75" spans="1:4" x14ac:dyDescent="0.25">
      <c r="A75" s="5" t="s">
        <v>59</v>
      </c>
      <c r="B75" s="246"/>
      <c r="C75" s="29">
        <v>2450</v>
      </c>
      <c r="D75" s="42">
        <v>724.03</v>
      </c>
    </row>
    <row r="76" spans="1:4" x14ac:dyDescent="0.25">
      <c r="A76" s="20" t="s">
        <v>23</v>
      </c>
      <c r="B76" s="246"/>
      <c r="C76" s="29">
        <v>8600</v>
      </c>
      <c r="D76" s="42">
        <v>7732.28</v>
      </c>
    </row>
    <row r="77" spans="1:4" hidden="1" x14ac:dyDescent="0.25">
      <c r="A77" s="20" t="s">
        <v>60</v>
      </c>
      <c r="B77" s="246"/>
      <c r="C77" s="29"/>
      <c r="D77" s="42">
        <v>0</v>
      </c>
    </row>
    <row r="78" spans="1:4" x14ac:dyDescent="0.25">
      <c r="A78" s="20" t="s">
        <v>61</v>
      </c>
      <c r="B78" s="246"/>
      <c r="C78" s="29"/>
      <c r="D78" s="42">
        <v>2617.58</v>
      </c>
    </row>
    <row r="79" spans="1:4" x14ac:dyDescent="0.25">
      <c r="A79" s="177" t="s">
        <v>271</v>
      </c>
      <c r="B79" s="246"/>
      <c r="C79" s="29"/>
      <c r="D79" s="42"/>
    </row>
    <row r="80" spans="1:4" x14ac:dyDescent="0.25">
      <c r="A80" s="5" t="s">
        <v>106</v>
      </c>
      <c r="B80" s="246"/>
      <c r="C80" s="29"/>
      <c r="D80" s="42">
        <v>0</v>
      </c>
    </row>
    <row r="81" spans="1:4" x14ac:dyDescent="0.25">
      <c r="A81" s="5" t="s">
        <v>107</v>
      </c>
      <c r="B81" s="246"/>
      <c r="C81" s="29"/>
      <c r="D81" s="42">
        <v>0</v>
      </c>
    </row>
    <row r="82" spans="1:4" x14ac:dyDescent="0.25">
      <c r="A82" s="5" t="s">
        <v>108</v>
      </c>
      <c r="B82" s="246"/>
      <c r="C82" s="29"/>
      <c r="D82" s="42">
        <v>0</v>
      </c>
    </row>
    <row r="83" spans="1:4" x14ac:dyDescent="0.25">
      <c r="A83" s="5" t="s">
        <v>109</v>
      </c>
      <c r="B83" s="246"/>
      <c r="C83" s="29"/>
      <c r="D83" s="42">
        <v>0</v>
      </c>
    </row>
    <row r="84" spans="1:4" x14ac:dyDescent="0.25">
      <c r="A84" s="20" t="s">
        <v>110</v>
      </c>
      <c r="B84" s="246"/>
      <c r="C84" s="29"/>
      <c r="D84" s="42">
        <v>0</v>
      </c>
    </row>
    <row r="85" spans="1:4" x14ac:dyDescent="0.25">
      <c r="A85" s="5" t="s">
        <v>111</v>
      </c>
      <c r="B85" s="246"/>
      <c r="C85" s="29">
        <v>-212000</v>
      </c>
      <c r="D85" s="42">
        <v>-221870.11000000004</v>
      </c>
    </row>
    <row r="86" spans="1:4" hidden="1" x14ac:dyDescent="0.25">
      <c r="A86" s="20" t="s">
        <v>112</v>
      </c>
      <c r="B86" s="246"/>
      <c r="C86" s="29"/>
      <c r="D86" s="42">
        <v>0</v>
      </c>
    </row>
    <row r="87" spans="1:4" hidden="1" x14ac:dyDescent="0.25">
      <c r="A87" s="20" t="s">
        <v>113</v>
      </c>
      <c r="B87" s="246"/>
      <c r="C87" s="29"/>
      <c r="D87" s="42">
        <v>0</v>
      </c>
    </row>
    <row r="88" spans="1:4" x14ac:dyDescent="0.25">
      <c r="A88" s="5" t="s">
        <v>114</v>
      </c>
      <c r="B88" s="246"/>
      <c r="C88" s="29"/>
      <c r="D88" s="42">
        <v>0</v>
      </c>
    </row>
    <row r="89" spans="1:4" x14ac:dyDescent="0.25">
      <c r="A89" s="20" t="s">
        <v>115</v>
      </c>
      <c r="B89" s="246"/>
      <c r="C89" s="29">
        <v>-9360</v>
      </c>
      <c r="D89" s="42">
        <v>-10736</v>
      </c>
    </row>
    <row r="90" spans="1:4" x14ac:dyDescent="0.25">
      <c r="A90" s="5" t="s">
        <v>116</v>
      </c>
      <c r="B90" s="246"/>
      <c r="C90" s="29">
        <f>-7620+4360</f>
        <v>-3260</v>
      </c>
      <c r="D90" s="42">
        <v>-1519.25</v>
      </c>
    </row>
    <row r="91" spans="1:4" x14ac:dyDescent="0.25">
      <c r="A91" s="5" t="s">
        <v>117</v>
      </c>
      <c r="B91" s="246"/>
      <c r="C91" s="29">
        <v>-4360</v>
      </c>
      <c r="D91" s="42">
        <v>-5424</v>
      </c>
    </row>
    <row r="92" spans="1:4" x14ac:dyDescent="0.25">
      <c r="A92" s="5" t="s">
        <v>6</v>
      </c>
      <c r="B92" s="246"/>
      <c r="C92" s="29"/>
      <c r="D92" s="42">
        <v>-70</v>
      </c>
    </row>
    <row r="93" spans="1:4" hidden="1" x14ac:dyDescent="0.25">
      <c r="A93" s="20" t="s">
        <v>118</v>
      </c>
      <c r="B93" s="246"/>
      <c r="C93" s="29"/>
      <c r="D93" s="42">
        <v>0</v>
      </c>
    </row>
    <row r="94" spans="1:4" hidden="1" x14ac:dyDescent="0.25">
      <c r="A94" s="5" t="s">
        <v>85</v>
      </c>
      <c r="B94" s="246"/>
      <c r="C94" s="29"/>
      <c r="D94" s="42">
        <v>0</v>
      </c>
    </row>
    <row r="95" spans="1:4" x14ac:dyDescent="0.25">
      <c r="A95" s="20" t="s">
        <v>62</v>
      </c>
      <c r="B95" s="246"/>
      <c r="C95" s="29"/>
      <c r="D95" s="42">
        <v>0</v>
      </c>
    </row>
    <row r="96" spans="1:4" hidden="1" x14ac:dyDescent="0.25">
      <c r="A96" s="5" t="s">
        <v>119</v>
      </c>
      <c r="B96" s="246"/>
      <c r="C96" s="29"/>
      <c r="D96" s="42">
        <v>0</v>
      </c>
    </row>
    <row r="97" spans="1:4" hidden="1" x14ac:dyDescent="0.25">
      <c r="A97" s="20" t="s">
        <v>120</v>
      </c>
      <c r="B97" s="246"/>
      <c r="C97" s="29"/>
      <c r="D97" s="42">
        <v>0</v>
      </c>
    </row>
    <row r="98" spans="1:4" hidden="1" x14ac:dyDescent="0.25">
      <c r="A98" s="20" t="s">
        <v>121</v>
      </c>
      <c r="B98" s="246"/>
      <c r="C98" s="29"/>
      <c r="D98" s="42">
        <v>0</v>
      </c>
    </row>
    <row r="99" spans="1:4" hidden="1" x14ac:dyDescent="0.25">
      <c r="A99" s="20" t="s">
        <v>63</v>
      </c>
      <c r="B99" s="246"/>
      <c r="C99" s="29"/>
      <c r="D99" s="42">
        <v>0</v>
      </c>
    </row>
    <row r="100" spans="1:4" hidden="1" x14ac:dyDescent="0.25">
      <c r="A100" s="20" t="s">
        <v>64</v>
      </c>
      <c r="B100" s="246"/>
      <c r="C100" s="29"/>
      <c r="D100" s="42">
        <v>0</v>
      </c>
    </row>
    <row r="101" spans="1:4" hidden="1" x14ac:dyDescent="0.25">
      <c r="A101" s="20" t="s">
        <v>122</v>
      </c>
      <c r="B101" s="246"/>
      <c r="C101" s="29"/>
      <c r="D101" s="42">
        <v>0</v>
      </c>
    </row>
    <row r="102" spans="1:4" hidden="1" x14ac:dyDescent="0.25">
      <c r="A102" s="5" t="s">
        <v>65</v>
      </c>
      <c r="B102" s="246"/>
      <c r="C102" s="29"/>
      <c r="D102" s="42">
        <v>0</v>
      </c>
    </row>
    <row r="103" spans="1:4" x14ac:dyDescent="0.25">
      <c r="A103" s="20" t="s">
        <v>66</v>
      </c>
      <c r="B103" s="246"/>
      <c r="C103" s="29">
        <f>-700+220</f>
        <v>-480</v>
      </c>
      <c r="D103" s="42">
        <v>-1414</v>
      </c>
    </row>
    <row r="104" spans="1:4" x14ac:dyDescent="0.25">
      <c r="A104" s="20" t="s">
        <v>123</v>
      </c>
      <c r="B104" s="246"/>
      <c r="C104" s="29"/>
      <c r="D104" s="42">
        <v>0</v>
      </c>
    </row>
    <row r="105" spans="1:4" hidden="1" x14ac:dyDescent="0.25">
      <c r="A105" s="20" t="s">
        <v>67</v>
      </c>
      <c r="B105" s="246"/>
      <c r="C105" s="29"/>
      <c r="D105" s="42">
        <v>0</v>
      </c>
    </row>
    <row r="106" spans="1:4" hidden="1" x14ac:dyDescent="0.25">
      <c r="A106" s="20" t="s">
        <v>124</v>
      </c>
      <c r="B106" s="246"/>
      <c r="C106" s="29"/>
      <c r="D106" s="42">
        <v>0</v>
      </c>
    </row>
    <row r="107" spans="1:4" hidden="1" x14ac:dyDescent="0.25">
      <c r="A107" s="5" t="s">
        <v>125</v>
      </c>
      <c r="B107" s="246"/>
      <c r="C107" s="29"/>
      <c r="D107" s="42">
        <v>0</v>
      </c>
    </row>
    <row r="108" spans="1:4" x14ac:dyDescent="0.25">
      <c r="A108" s="20" t="s">
        <v>68</v>
      </c>
      <c r="B108" s="246"/>
      <c r="C108" s="29"/>
      <c r="D108" s="42">
        <v>-0.01</v>
      </c>
    </row>
    <row r="109" spans="1:4" hidden="1" x14ac:dyDescent="0.25">
      <c r="A109" s="5" t="s">
        <v>69</v>
      </c>
      <c r="B109" s="246"/>
      <c r="C109" s="29"/>
      <c r="D109" s="42">
        <v>0</v>
      </c>
    </row>
    <row r="110" spans="1:4" hidden="1" x14ac:dyDescent="0.25">
      <c r="A110" s="20" t="s">
        <v>70</v>
      </c>
      <c r="B110" s="246"/>
      <c r="C110" s="29"/>
      <c r="D110" s="42">
        <v>0</v>
      </c>
    </row>
    <row r="111" spans="1:4" x14ac:dyDescent="0.25">
      <c r="A111" s="20" t="s">
        <v>71</v>
      </c>
      <c r="B111" s="246"/>
      <c r="C111" s="29"/>
      <c r="D111" s="42">
        <v>-867.11</v>
      </c>
    </row>
    <row r="112" spans="1:4" hidden="1" x14ac:dyDescent="0.25">
      <c r="A112" s="5" t="s">
        <v>72</v>
      </c>
      <c r="B112" s="246"/>
      <c r="C112" s="29"/>
      <c r="D112" s="42">
        <v>0</v>
      </c>
    </row>
    <row r="113" spans="1:4" x14ac:dyDescent="0.25">
      <c r="A113" s="5" t="s">
        <v>73</v>
      </c>
      <c r="B113" s="246"/>
      <c r="C113" s="29"/>
      <c r="D113" s="42">
        <v>-506.4</v>
      </c>
    </row>
    <row r="114" spans="1:4" hidden="1" x14ac:dyDescent="0.25">
      <c r="A114" s="21" t="s">
        <v>74</v>
      </c>
      <c r="B114" s="246"/>
      <c r="C114" s="29"/>
      <c r="D114" s="42">
        <v>0</v>
      </c>
    </row>
    <row r="115" spans="1:4" x14ac:dyDescent="0.25">
      <c r="A115" s="5" t="s">
        <v>24</v>
      </c>
      <c r="B115" s="246"/>
      <c r="C115" s="29">
        <v>-7732</v>
      </c>
      <c r="D115" s="42">
        <v>-8188.75</v>
      </c>
    </row>
    <row r="116" spans="1:4" hidden="1" x14ac:dyDescent="0.25">
      <c r="A116" s="5" t="s">
        <v>75</v>
      </c>
      <c r="B116" s="246"/>
      <c r="C116" s="29"/>
      <c r="D116" s="42">
        <v>0</v>
      </c>
    </row>
    <row r="117" spans="1:4" x14ac:dyDescent="0.25">
      <c r="A117" s="20" t="s">
        <v>76</v>
      </c>
      <c r="B117" s="246"/>
      <c r="C117" s="29" t="e">
        <f>-#REF!-1186</f>
        <v>#REF!</v>
      </c>
      <c r="D117" s="42">
        <v>-3926</v>
      </c>
    </row>
    <row r="118" spans="1:4" hidden="1" x14ac:dyDescent="0.25">
      <c r="A118" s="20" t="s">
        <v>25</v>
      </c>
      <c r="B118" s="246"/>
      <c r="C118" s="29"/>
      <c r="D118" s="42">
        <v>0</v>
      </c>
    </row>
    <row r="119" spans="1:4" hidden="1" x14ac:dyDescent="0.25">
      <c r="A119" s="20" t="s">
        <v>77</v>
      </c>
      <c r="B119" s="246"/>
      <c r="C119" s="29"/>
      <c r="D119" s="42">
        <v>0</v>
      </c>
    </row>
    <row r="120" spans="1:4" x14ac:dyDescent="0.25">
      <c r="A120" s="5" t="s">
        <v>26</v>
      </c>
      <c r="B120" s="246"/>
      <c r="C120" s="29"/>
      <c r="D120" s="42">
        <v>-204.00000000000003</v>
      </c>
    </row>
    <row r="121" spans="1:4" hidden="1" x14ac:dyDescent="0.25">
      <c r="A121" s="5" t="s">
        <v>78</v>
      </c>
      <c r="B121" s="246"/>
      <c r="C121" s="29"/>
      <c r="D121" s="42">
        <v>0</v>
      </c>
    </row>
    <row r="122" spans="1:4" x14ac:dyDescent="0.25">
      <c r="A122" s="20" t="s">
        <v>79</v>
      </c>
      <c r="B122" s="246"/>
      <c r="C122" s="29"/>
      <c r="D122" s="42">
        <v>-23152.32</v>
      </c>
    </row>
    <row r="123" spans="1:4" x14ac:dyDescent="0.25">
      <c r="A123" s="20" t="s">
        <v>80</v>
      </c>
      <c r="B123" s="246"/>
      <c r="C123" s="29"/>
      <c r="D123" s="42">
        <v>23152.32</v>
      </c>
    </row>
    <row r="124" spans="1:4" hidden="1" x14ac:dyDescent="0.25">
      <c r="A124" s="5" t="s">
        <v>81</v>
      </c>
      <c r="B124" s="246"/>
      <c r="C124" s="29"/>
      <c r="D124" s="42"/>
    </row>
    <row r="125" spans="1:4" x14ac:dyDescent="0.25">
      <c r="A125" s="22" t="s">
        <v>126</v>
      </c>
      <c r="B125" s="246">
        <f>-SUM(B4:B124)</f>
        <v>0</v>
      </c>
      <c r="C125" s="29" t="e">
        <f>-SUM(C4:C124)</f>
        <v>#REF!</v>
      </c>
      <c r="D125" s="42">
        <f>-SUM(D4:D124)</f>
        <v>15002.660000000069</v>
      </c>
    </row>
    <row r="126" spans="1:4" x14ac:dyDescent="0.25">
      <c r="A126"/>
    </row>
    <row r="127" spans="1:4" x14ac:dyDescent="0.25">
      <c r="A127"/>
    </row>
    <row r="128" spans="1:4" x14ac:dyDescent="0.25">
      <c r="A128"/>
      <c r="B128" s="28">
        <f>1244+827+89+458</f>
        <v>2618</v>
      </c>
      <c r="C128" s="28">
        <f>1244+827+89+458</f>
        <v>2618</v>
      </c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FCS</vt:lpstr>
      <vt:lpstr>CLAE</vt:lpstr>
      <vt:lpstr>CULTURE</vt:lpstr>
      <vt:lpstr>REST</vt:lpstr>
      <vt:lpstr>REST CVTS</vt:lpstr>
      <vt:lpstr>SEAF</vt:lpstr>
      <vt:lpstr>SMOB</vt:lpstr>
      <vt:lpstr>MANIF</vt:lpstr>
      <vt:lpstr>SEGE</vt:lpstr>
      <vt:lpstr>AFJ</vt:lpstr>
      <vt:lpstr>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 Ringot - Foyer Culturel de Sciez</dc:creator>
  <cp:lastModifiedBy>Mme Ringot - Foyer Culturel de Sciez</cp:lastModifiedBy>
  <dcterms:created xsi:type="dcterms:W3CDTF">2024-03-12T07:58:01Z</dcterms:created>
  <dcterms:modified xsi:type="dcterms:W3CDTF">2024-11-28T16:07:55Z</dcterms:modified>
</cp:coreProperties>
</file>